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mmary" sheetId="1" state="visible" r:id="rId3"/>
    <sheet name="January" sheetId="2" state="visible" r:id="rId4"/>
    <sheet name="February" sheetId="3" state="visible" r:id="rId5"/>
    <sheet name="March" sheetId="4" state="visible" r:id="rId6"/>
    <sheet name="April" sheetId="5" state="visible" r:id="rId7"/>
    <sheet name="May" sheetId="6" state="visible" r:id="rId8"/>
    <sheet name="June" sheetId="7" state="visible" r:id="rId9"/>
    <sheet name="July" sheetId="8" state="visible" r:id="rId10"/>
    <sheet name="August" sheetId="9" state="visible" r:id="rId11"/>
    <sheet name="September" sheetId="10" state="visible" r:id="rId12"/>
    <sheet name="October" sheetId="11" state="visible" r:id="rId13"/>
    <sheet name="November" sheetId="12" state="visible" r:id="rId14"/>
    <sheet name="December" sheetId="13" state="visible" r:id="rId15"/>
  </sheets>
  <definedNames>
    <definedName function="false" hidden="false" localSheetId="4" name="_xlnm.Print_Area" vbProcedure="false">April!$A$1:$AF$19</definedName>
    <definedName function="false" hidden="false" localSheetId="8" name="_xlnm.Print_Area" vbProcedure="false">August!$A$1:$AF$19</definedName>
    <definedName function="false" hidden="false" localSheetId="12" name="_xlnm.Print_Area" vbProcedure="false">December!$A$1:$AF$19</definedName>
    <definedName function="false" hidden="false" localSheetId="2" name="_xlnm.Print_Area" vbProcedure="false">February!$A$1:$AF$19</definedName>
    <definedName function="false" hidden="false" localSheetId="1" name="_xlnm.Print_Area" vbProcedure="false">January!$A$1:$AF$19</definedName>
    <definedName function="false" hidden="false" localSheetId="7" name="_xlnm.Print_Area" vbProcedure="false">July!$A$1:$AF$19</definedName>
    <definedName function="false" hidden="false" localSheetId="6" name="_xlnm.Print_Area" vbProcedure="false">June!$A$1:$AF$19</definedName>
    <definedName function="false" hidden="false" localSheetId="3" name="_xlnm.Print_Area" vbProcedure="false">March!$A$1:$AF$19</definedName>
    <definedName function="false" hidden="false" localSheetId="5" name="_xlnm.Print_Area" vbProcedure="false">May!$A$1:$AF$19</definedName>
    <definedName function="false" hidden="false" localSheetId="11" name="_xlnm.Print_Area" vbProcedure="false">November!$A$1:$AF$19</definedName>
    <definedName function="false" hidden="false" localSheetId="10" name="_xlnm.Print_Area" vbProcedure="false">October!$A$1:$AF$19</definedName>
    <definedName function="false" hidden="false" localSheetId="9" name="_xlnm.Print_Area" vbProcedure="false">September!$A$1:$AF$19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<sst xmlns="http://schemas.openxmlformats.org/spreadsheetml/2006/main" count="28" uniqueCount="12">
  <si>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Annual leave planner</t>
  </si>
  <si>
    <t xml:space="preserve">Year</t>
  </si>
  <si>
    <t xml:space="preserve">Enter the year, names and days entitled on this tab. On the month tabs mark H = holiday, S = sick leave, L = other leave: this summary updates on its own. The first row is an example: overwrite it.</t>
  </si>
  <si>
    <t xml:space="preserve">Employee</t>
  </si>
  <si>
    <t xml:space="preserve">Days entitled</t>
  </si>
  <si>
    <t xml:space="preserve">Holiday taken</t>
  </si>
  <si>
    <t xml:space="preserve">Holiday left</t>
  </si>
  <si>
    <t xml:space="preserve">Sick leave</t>
  </si>
  <si>
    <t xml:space="preserve">Other leave</t>
  </si>
  <si>
    <t xml:space="preserve">Jane Smith</t>
  </si>
  <si>
    <t xml:space="preserve">Free template from Klokka, the Kamzan software for managing employee hours: kamzan.com</t>
  </si>
  <si>
    <t xml:space="preserve">H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</si>
</sst>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b val="true"/>
      <sz val="14"/>
      <color rgb="FFA8002E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n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January!$B5:$AF5,"H")+COUNTIF(February!$B5:$AF5,"H")+COUNTIF(March!$B5:$AF5,"H")+COUNTIF(April!$B5:$AF5,"H")+COUNTIF(May!$B5:$AF5,"H")+COUNTIF(June!$B5:$AF5,"H")+COUNTIF(July!$B5:$AF5,"H")+COUNTIF(August!$B5:$AF5,"H")+COUNTIF(September!$B5:$AF5,"H")+COUNTIF(October!$B5:$AF5,"H")+COUNTIF(November!$B5:$AF5,"H")+COUNTIF(December!$B5:$AF5,"H"))</f>
        <v>5</v>
      </c>
      <c r="D6" s="8" t="n">
        <f aca="false">IF(OR($A6="",$B6=""),"",B6-C6)</f>
        <v>21</v>
      </c>
      <c r="E6" s="8" t="n">
        <f aca="false">IF($A6="","",COUNTIF(January!$B5:$AF5,"S")+COUNTIF(February!$B5:$AF5,"S")+COUNTIF(March!$B5:$AF5,"S")+COUNTIF(April!$B5:$AF5,"S")+COUNTIF(May!$B5:$AF5,"S")+COUNTIF(June!$B5:$AF5,"S")+COUNTIF(July!$B5:$AF5,"S")+COUNTIF(August!$B5:$AF5,"S")+COUNTIF(September!$B5:$AF5,"S")+COUNTIF(October!$B5:$AF5,"S")+COUNTIF(November!$B5:$AF5,"S")+COUNTIF(December!$B5:$AF5,"S"))</f>
        <v>0</v>
      </c>
      <c r="F6" s="8" t="n">
        <f aca="false">IF($A6="","",COUNTIF(January!$B5:$AF5,"L")+COUNTIF(February!$B5:$AF5,"L")+COUNTIF(March!$B5:$AF5,"L")+COUNTIF(April!$B5:$AF5,"L")+COUNTIF(May!$B5:$AF5,"L")+COUNTIF(June!$B5:$AF5,"L")+COUNTIF(July!$B5:$AF5,"L")+COUNTIF(August!$B5:$AF5,"L")+COUNTIF(September!$B5:$AF5,"L")+COUNTIF(October!$B5:$AF5,"L")+COUNTIF(November!$B5:$AF5,"L")+COUNTIF(December!$B5:$AF5,"L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January!$B6:$AF6,"H")+COUNTIF(February!$B6:$AF6,"H")+COUNTIF(March!$B6:$AF6,"H")+COUNTIF(April!$B6:$AF6,"H")+COUNTIF(May!$B6:$AF6,"H")+COUNTIF(June!$B6:$AF6,"H")+COUNTIF(July!$B6:$AF6,"H")+COUNTIF(August!$B6:$AF6,"H")+COUNTIF(September!$B6:$AF6,"H")+COUNTIF(October!$B6:$AF6,"H")+COUNTIF(November!$B6:$AF6,"H")+COUNTIF(December!$B6:$AF6,"H"))</f>
        <v/>
      </c>
      <c r="D7" s="8" t="str">
        <f aca="false">IF(OR($A7="",$B7=""),"",B7-C7)</f>
        <v/>
      </c>
      <c r="E7" s="8" t="str">
        <f aca="false">IF($A7="","",COUNTIF(January!$B6:$AF6,"S")+COUNTIF(February!$B6:$AF6,"S")+COUNTIF(March!$B6:$AF6,"S")+COUNTIF(April!$B6:$AF6,"S")+COUNTIF(May!$B6:$AF6,"S")+COUNTIF(June!$B6:$AF6,"S")+COUNTIF(July!$B6:$AF6,"S")+COUNTIF(August!$B6:$AF6,"S")+COUNTIF(September!$B6:$AF6,"S")+COUNTIF(October!$B6:$AF6,"S")+COUNTIF(November!$B6:$AF6,"S")+COUNTIF(December!$B6:$AF6,"S"))</f>
        <v/>
      </c>
      <c r="F7" s="8" t="str">
        <f aca="false">IF($A7="","",COUNTIF(January!$B6:$AF6,"L")+COUNTIF(February!$B6:$AF6,"L")+COUNTIF(March!$B6:$AF6,"L")+COUNTIF(April!$B6:$AF6,"L")+COUNTIF(May!$B6:$AF6,"L")+COUNTIF(June!$B6:$AF6,"L")+COUNTIF(July!$B6:$AF6,"L")+COUNTIF(August!$B6:$AF6,"L")+COUNTIF(September!$B6:$AF6,"L")+COUNTIF(October!$B6:$AF6,"L")+COUNTIF(November!$B6:$AF6,"L")+COUNTIF(December!$B6:$AF6,"L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January!$B7:$AF7,"H")+COUNTIF(February!$B7:$AF7,"H")+COUNTIF(March!$B7:$AF7,"H")+COUNTIF(April!$B7:$AF7,"H")+COUNTIF(May!$B7:$AF7,"H")+COUNTIF(June!$B7:$AF7,"H")+COUNTIF(July!$B7:$AF7,"H")+COUNTIF(August!$B7:$AF7,"H")+COUNTIF(September!$B7:$AF7,"H")+COUNTIF(October!$B7:$AF7,"H")+COUNTIF(November!$B7:$AF7,"H")+COUNTIF(December!$B7:$AF7,"H"))</f>
        <v/>
      </c>
      <c r="D8" s="8" t="str">
        <f aca="false">IF(OR($A8="",$B8=""),"",B8-C8)</f>
        <v/>
      </c>
      <c r="E8" s="8" t="str">
        <f aca="false">IF($A8="","",COUNTIF(January!$B7:$AF7,"S")+COUNTIF(February!$B7:$AF7,"S")+COUNTIF(March!$B7:$AF7,"S")+COUNTIF(April!$B7:$AF7,"S")+COUNTIF(May!$B7:$AF7,"S")+COUNTIF(June!$B7:$AF7,"S")+COUNTIF(July!$B7:$AF7,"S")+COUNTIF(August!$B7:$AF7,"S")+COUNTIF(September!$B7:$AF7,"S")+COUNTIF(October!$B7:$AF7,"S")+COUNTIF(November!$B7:$AF7,"S")+COUNTIF(December!$B7:$AF7,"S"))</f>
        <v/>
      </c>
      <c r="F8" s="8" t="str">
        <f aca="false">IF($A8="","",COUNTIF(January!$B7:$AF7,"L")+COUNTIF(February!$B7:$AF7,"L")+COUNTIF(March!$B7:$AF7,"L")+COUNTIF(April!$B7:$AF7,"L")+COUNTIF(May!$B7:$AF7,"L")+COUNTIF(June!$B7:$AF7,"L")+COUNTIF(July!$B7:$AF7,"L")+COUNTIF(August!$B7:$AF7,"L")+COUNTIF(September!$B7:$AF7,"L")+COUNTIF(October!$B7:$AF7,"L")+COUNTIF(November!$B7:$AF7,"L")+COUNTIF(December!$B7:$AF7,"L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January!$B8:$AF8,"H")+COUNTIF(February!$B8:$AF8,"H")+COUNTIF(March!$B8:$AF8,"H")+COUNTIF(April!$B8:$AF8,"H")+COUNTIF(May!$B8:$AF8,"H")+COUNTIF(June!$B8:$AF8,"H")+COUNTIF(July!$B8:$AF8,"H")+COUNTIF(August!$B8:$AF8,"H")+COUNTIF(September!$B8:$AF8,"H")+COUNTIF(October!$B8:$AF8,"H")+COUNTIF(November!$B8:$AF8,"H")+COUNTIF(December!$B8:$AF8,"H"))</f>
        <v/>
      </c>
      <c r="D9" s="8" t="str">
        <f aca="false">IF(OR($A9="",$B9=""),"",B9-C9)</f>
        <v/>
      </c>
      <c r="E9" s="8" t="str">
        <f aca="false">IF($A9="","",COUNTIF(January!$B8:$AF8,"S")+COUNTIF(February!$B8:$AF8,"S")+COUNTIF(March!$B8:$AF8,"S")+COUNTIF(April!$B8:$AF8,"S")+COUNTIF(May!$B8:$AF8,"S")+COUNTIF(June!$B8:$AF8,"S")+COUNTIF(July!$B8:$AF8,"S")+COUNTIF(August!$B8:$AF8,"S")+COUNTIF(September!$B8:$AF8,"S")+COUNTIF(October!$B8:$AF8,"S")+COUNTIF(November!$B8:$AF8,"S")+COUNTIF(December!$B8:$AF8,"S"))</f>
        <v/>
      </c>
      <c r="F9" s="8" t="str">
        <f aca="false">IF($A9="","",COUNTIF(January!$B8:$AF8,"L")+COUNTIF(February!$B8:$AF8,"L")+COUNTIF(March!$B8:$AF8,"L")+COUNTIF(April!$B8:$AF8,"L")+COUNTIF(May!$B8:$AF8,"L")+COUNTIF(June!$B8:$AF8,"L")+COUNTIF(July!$B8:$AF8,"L")+COUNTIF(August!$B8:$AF8,"L")+COUNTIF(September!$B8:$AF8,"L")+COUNTIF(October!$B8:$AF8,"L")+COUNTIF(November!$B8:$AF8,"L")+COUNTIF(December!$B8:$AF8,"L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January!$B9:$AF9,"H")+COUNTIF(February!$B9:$AF9,"H")+COUNTIF(March!$B9:$AF9,"H")+COUNTIF(April!$B9:$AF9,"H")+COUNTIF(May!$B9:$AF9,"H")+COUNTIF(June!$B9:$AF9,"H")+COUNTIF(July!$B9:$AF9,"H")+COUNTIF(August!$B9:$AF9,"H")+COUNTIF(September!$B9:$AF9,"H")+COUNTIF(October!$B9:$AF9,"H")+COUNTIF(November!$B9:$AF9,"H")+COUNTIF(December!$B9:$AF9,"H"))</f>
        <v/>
      </c>
      <c r="D10" s="8" t="str">
        <f aca="false">IF(OR($A10="",$B10=""),"",B10-C10)</f>
        <v/>
      </c>
      <c r="E10" s="8" t="str">
        <f aca="false">IF($A10="","",COUNTIF(January!$B9:$AF9,"S")+COUNTIF(February!$B9:$AF9,"S")+COUNTIF(March!$B9:$AF9,"S")+COUNTIF(April!$B9:$AF9,"S")+COUNTIF(May!$B9:$AF9,"S")+COUNTIF(June!$B9:$AF9,"S")+COUNTIF(July!$B9:$AF9,"S")+COUNTIF(August!$B9:$AF9,"S")+COUNTIF(September!$B9:$AF9,"S")+COUNTIF(October!$B9:$AF9,"S")+COUNTIF(November!$B9:$AF9,"S")+COUNTIF(December!$B9:$AF9,"S"))</f>
        <v/>
      </c>
      <c r="F10" s="8" t="str">
        <f aca="false">IF($A10="","",COUNTIF(January!$B9:$AF9,"L")+COUNTIF(February!$B9:$AF9,"L")+COUNTIF(March!$B9:$AF9,"L")+COUNTIF(April!$B9:$AF9,"L")+COUNTIF(May!$B9:$AF9,"L")+COUNTIF(June!$B9:$AF9,"L")+COUNTIF(July!$B9:$AF9,"L")+COUNTIF(August!$B9:$AF9,"L")+COUNTIF(September!$B9:$AF9,"L")+COUNTIF(October!$B9:$AF9,"L")+COUNTIF(November!$B9:$AF9,"L")+COUNTIF(December!$B9:$AF9,"L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January!$B10:$AF10,"H")+COUNTIF(February!$B10:$AF10,"H")+COUNTIF(March!$B10:$AF10,"H")+COUNTIF(April!$B10:$AF10,"H")+COUNTIF(May!$B10:$AF10,"H")+COUNTIF(June!$B10:$AF10,"H")+COUNTIF(July!$B10:$AF10,"H")+COUNTIF(August!$B10:$AF10,"H")+COUNTIF(September!$B10:$AF10,"H")+COUNTIF(October!$B10:$AF10,"H")+COUNTIF(November!$B10:$AF10,"H")+COUNTIF(December!$B10:$AF10,"H"))</f>
        <v/>
      </c>
      <c r="D11" s="8" t="str">
        <f aca="false">IF(OR($A11="",$B11=""),"",B11-C11)</f>
        <v/>
      </c>
      <c r="E11" s="8" t="str">
        <f aca="false">IF($A11="","",COUNTIF(January!$B10:$AF10,"S")+COUNTIF(February!$B10:$AF10,"S")+COUNTIF(March!$B10:$AF10,"S")+COUNTIF(April!$B10:$AF10,"S")+COUNTIF(May!$B10:$AF10,"S")+COUNTIF(June!$B10:$AF10,"S")+COUNTIF(July!$B10:$AF10,"S")+COUNTIF(August!$B10:$AF10,"S")+COUNTIF(September!$B10:$AF10,"S")+COUNTIF(October!$B10:$AF10,"S")+COUNTIF(November!$B10:$AF10,"S")+COUNTIF(December!$B10:$AF10,"S"))</f>
        <v/>
      </c>
      <c r="F11" s="8" t="str">
        <f aca="false">IF($A11="","",COUNTIF(January!$B10:$AF10,"L")+COUNTIF(February!$B10:$AF10,"L")+COUNTIF(March!$B10:$AF10,"L")+COUNTIF(April!$B10:$AF10,"L")+COUNTIF(May!$B10:$AF10,"L")+COUNTIF(June!$B10:$AF10,"L")+COUNTIF(July!$B10:$AF10,"L")+COUNTIF(August!$B10:$AF10,"L")+COUNTIF(September!$B10:$AF10,"L")+COUNTIF(October!$B10:$AF10,"L")+COUNTIF(November!$B10:$AF10,"L")+COUNTIF(December!$B10:$AF10,"L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January!$B11:$AF11,"H")+COUNTIF(February!$B11:$AF11,"H")+COUNTIF(March!$B11:$AF11,"H")+COUNTIF(April!$B11:$AF11,"H")+COUNTIF(May!$B11:$AF11,"H")+COUNTIF(June!$B11:$AF11,"H")+COUNTIF(July!$B11:$AF11,"H")+COUNTIF(August!$B11:$AF11,"H")+COUNTIF(September!$B11:$AF11,"H")+COUNTIF(October!$B11:$AF11,"H")+COUNTIF(November!$B11:$AF11,"H")+COUNTIF(December!$B11:$AF11,"H"))</f>
        <v/>
      </c>
      <c r="D12" s="8" t="str">
        <f aca="false">IF(OR($A12="",$B12=""),"",B12-C12)</f>
        <v/>
      </c>
      <c r="E12" s="8" t="str">
        <f aca="false">IF($A12="","",COUNTIF(January!$B11:$AF11,"S")+COUNTIF(February!$B11:$AF11,"S")+COUNTIF(March!$B11:$AF11,"S")+COUNTIF(April!$B11:$AF11,"S")+COUNTIF(May!$B11:$AF11,"S")+COUNTIF(June!$B11:$AF11,"S")+COUNTIF(July!$B11:$AF11,"S")+COUNTIF(August!$B11:$AF11,"S")+COUNTIF(September!$B11:$AF11,"S")+COUNTIF(October!$B11:$AF11,"S")+COUNTIF(November!$B11:$AF11,"S")+COUNTIF(December!$B11:$AF11,"S"))</f>
        <v/>
      </c>
      <c r="F12" s="8" t="str">
        <f aca="false">IF($A12="","",COUNTIF(January!$B11:$AF11,"L")+COUNTIF(February!$B11:$AF11,"L")+COUNTIF(March!$B11:$AF11,"L")+COUNTIF(April!$B11:$AF11,"L")+COUNTIF(May!$B11:$AF11,"L")+COUNTIF(June!$B11:$AF11,"L")+COUNTIF(July!$B11:$AF11,"L")+COUNTIF(August!$B11:$AF11,"L")+COUNTIF(September!$B11:$AF11,"L")+COUNTIF(October!$B11:$AF11,"L")+COUNTIF(November!$B11:$AF11,"L")+COUNTIF(December!$B11:$AF11,"L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January!$B12:$AF12,"H")+COUNTIF(February!$B12:$AF12,"H")+COUNTIF(March!$B12:$AF12,"H")+COUNTIF(April!$B12:$AF12,"H")+COUNTIF(May!$B12:$AF12,"H")+COUNTIF(June!$B12:$AF12,"H")+COUNTIF(July!$B12:$AF12,"H")+COUNTIF(August!$B12:$AF12,"H")+COUNTIF(September!$B12:$AF12,"H")+COUNTIF(October!$B12:$AF12,"H")+COUNTIF(November!$B12:$AF12,"H")+COUNTIF(December!$B12:$AF12,"H"))</f>
        <v/>
      </c>
      <c r="D13" s="8" t="str">
        <f aca="false">IF(OR($A13="",$B13=""),"",B13-C13)</f>
        <v/>
      </c>
      <c r="E13" s="8" t="str">
        <f aca="false">IF($A13="","",COUNTIF(January!$B12:$AF12,"S")+COUNTIF(February!$B12:$AF12,"S")+COUNTIF(March!$B12:$AF12,"S")+COUNTIF(April!$B12:$AF12,"S")+COUNTIF(May!$B12:$AF12,"S")+COUNTIF(June!$B12:$AF12,"S")+COUNTIF(July!$B12:$AF12,"S")+COUNTIF(August!$B12:$AF12,"S")+COUNTIF(September!$B12:$AF12,"S")+COUNTIF(October!$B12:$AF12,"S")+COUNTIF(November!$B12:$AF12,"S")+COUNTIF(December!$B12:$AF12,"S"))</f>
        <v/>
      </c>
      <c r="F13" s="8" t="str">
        <f aca="false">IF($A13="","",COUNTIF(January!$B12:$AF12,"L")+COUNTIF(February!$B12:$AF12,"L")+COUNTIF(March!$B12:$AF12,"L")+COUNTIF(April!$B12:$AF12,"L")+COUNTIF(May!$B12:$AF12,"L")+COUNTIF(June!$B12:$AF12,"L")+COUNTIF(July!$B12:$AF12,"L")+COUNTIF(August!$B12:$AF12,"L")+COUNTIF(September!$B12:$AF12,"L")+COUNTIF(October!$B12:$AF12,"L")+COUNTIF(November!$B12:$AF12,"L")+COUNTIF(December!$B12:$AF12,"L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January!$B13:$AF13,"H")+COUNTIF(February!$B13:$AF13,"H")+COUNTIF(March!$B13:$AF13,"H")+COUNTIF(April!$B13:$AF13,"H")+COUNTIF(May!$B13:$AF13,"H")+COUNTIF(June!$B13:$AF13,"H")+COUNTIF(July!$B13:$AF13,"H")+COUNTIF(August!$B13:$AF13,"H")+COUNTIF(September!$B13:$AF13,"H")+COUNTIF(October!$B13:$AF13,"H")+COUNTIF(November!$B13:$AF13,"H")+COUNTIF(December!$B13:$AF13,"H"))</f>
        <v/>
      </c>
      <c r="D14" s="8" t="str">
        <f aca="false">IF(OR($A14="",$B14=""),"",B14-C14)</f>
        <v/>
      </c>
      <c r="E14" s="8" t="str">
        <f aca="false">IF($A14="","",COUNTIF(January!$B13:$AF13,"S")+COUNTIF(February!$B13:$AF13,"S")+COUNTIF(March!$B13:$AF13,"S")+COUNTIF(April!$B13:$AF13,"S")+COUNTIF(May!$B13:$AF13,"S")+COUNTIF(June!$B13:$AF13,"S")+COUNTIF(July!$B13:$AF13,"S")+COUNTIF(August!$B13:$AF13,"S")+COUNTIF(September!$B13:$AF13,"S")+COUNTIF(October!$B13:$AF13,"S")+COUNTIF(November!$B13:$AF13,"S")+COUNTIF(December!$B13:$AF13,"S"))</f>
        <v/>
      </c>
      <c r="F14" s="8" t="str">
        <f aca="false">IF($A14="","",COUNTIF(January!$B13:$AF13,"L")+COUNTIF(February!$B13:$AF13,"L")+COUNTIF(March!$B13:$AF13,"L")+COUNTIF(April!$B13:$AF13,"L")+COUNTIF(May!$B13:$AF13,"L")+COUNTIF(June!$B13:$AF13,"L")+COUNTIF(July!$B13:$AF13,"L")+COUNTIF(August!$B13:$AF13,"L")+COUNTIF(September!$B13:$AF13,"L")+COUNTIF(October!$B13:$AF13,"L")+COUNTIF(November!$B13:$AF13,"L")+COUNTIF(December!$B13:$AF13,"L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January!$B14:$AF14,"H")+COUNTIF(February!$B14:$AF14,"H")+COUNTIF(March!$B14:$AF14,"H")+COUNTIF(April!$B14:$AF14,"H")+COUNTIF(May!$B14:$AF14,"H")+COUNTIF(June!$B14:$AF14,"H")+COUNTIF(July!$B14:$AF14,"H")+COUNTIF(August!$B14:$AF14,"H")+COUNTIF(September!$B14:$AF14,"H")+COUNTIF(October!$B14:$AF14,"H")+COUNTIF(November!$B14:$AF14,"H")+COUNTIF(December!$B14:$AF14,"H"))</f>
        <v/>
      </c>
      <c r="D15" s="8" t="str">
        <f aca="false">IF(OR($A15="",$B15=""),"",B15-C15)</f>
        <v/>
      </c>
      <c r="E15" s="8" t="str">
        <f aca="false">IF($A15="","",COUNTIF(January!$B14:$AF14,"S")+COUNTIF(February!$B14:$AF14,"S")+COUNTIF(March!$B14:$AF14,"S")+COUNTIF(April!$B14:$AF14,"S")+COUNTIF(May!$B14:$AF14,"S")+COUNTIF(June!$B14:$AF14,"S")+COUNTIF(July!$B14:$AF14,"S")+COUNTIF(August!$B14:$AF14,"S")+COUNTIF(September!$B14:$AF14,"S")+COUNTIF(October!$B14:$AF14,"S")+COUNTIF(November!$B14:$AF14,"S")+COUNTIF(December!$B14:$AF14,"S"))</f>
        <v/>
      </c>
      <c r="F15" s="8" t="str">
        <f aca="false">IF($A15="","",COUNTIF(January!$B14:$AF14,"L")+COUNTIF(February!$B14:$AF14,"L")+COUNTIF(March!$B14:$AF14,"L")+COUNTIF(April!$B14:$AF14,"L")+COUNTIF(May!$B14:$AF14,"L")+COUNTIF(June!$B14:$AF14,"L")+COUNTIF(July!$B14:$AF14,"L")+COUNTIF(August!$B14:$AF14,"L")+COUNTIF(September!$B14:$AF14,"L")+COUNTIF(October!$B14:$AF14,"L")+COUNTIF(November!$B14:$AF14,"L")+COUNTIF(December!$B14:$AF14,"L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January!$B15:$AF15,"H")+COUNTIF(February!$B15:$AF15,"H")+COUNTIF(March!$B15:$AF15,"H")+COUNTIF(April!$B15:$AF15,"H")+COUNTIF(May!$B15:$AF15,"H")+COUNTIF(June!$B15:$AF15,"H")+COUNTIF(July!$B15:$AF15,"H")+COUNTIF(August!$B15:$AF15,"H")+COUNTIF(September!$B15:$AF15,"H")+COUNTIF(October!$B15:$AF15,"H")+COUNTIF(November!$B15:$AF15,"H")+COUNTIF(December!$B15:$AF15,"H"))</f>
        <v/>
      </c>
      <c r="D16" s="8" t="str">
        <f aca="false">IF(OR($A16="",$B16=""),"",B16-C16)</f>
        <v/>
      </c>
      <c r="E16" s="8" t="str">
        <f aca="false">IF($A16="","",COUNTIF(January!$B15:$AF15,"S")+COUNTIF(February!$B15:$AF15,"S")+COUNTIF(March!$B15:$AF15,"S")+COUNTIF(April!$B15:$AF15,"S")+COUNTIF(May!$B15:$AF15,"S")+COUNTIF(June!$B15:$AF15,"S")+COUNTIF(July!$B15:$AF15,"S")+COUNTIF(August!$B15:$AF15,"S")+COUNTIF(September!$B15:$AF15,"S")+COUNTIF(October!$B15:$AF15,"S")+COUNTIF(November!$B15:$AF15,"S")+COUNTIF(December!$B15:$AF15,"S"))</f>
        <v/>
      </c>
      <c r="F16" s="8" t="str">
        <f aca="false">IF($A16="","",COUNTIF(January!$B15:$AF15,"L")+COUNTIF(February!$B15:$AF15,"L")+COUNTIF(March!$B15:$AF15,"L")+COUNTIF(April!$B15:$AF15,"L")+COUNTIF(May!$B15:$AF15,"L")+COUNTIF(June!$B15:$AF15,"L")+COUNTIF(July!$B15:$AF15,"L")+COUNTIF(August!$B15:$AF15,"L")+COUNTIF(September!$B15:$AF15,"L")+COUNTIF(October!$B15:$AF15,"L")+COUNTIF(November!$B15:$AF15,"L")+COUNTIF(December!$B15:$AF15,"L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January!$B16:$AF16,"H")+COUNTIF(February!$B16:$AF16,"H")+COUNTIF(March!$B16:$AF16,"H")+COUNTIF(April!$B16:$AF16,"H")+COUNTIF(May!$B16:$AF16,"H")+COUNTIF(June!$B16:$AF16,"H")+COUNTIF(July!$B16:$AF16,"H")+COUNTIF(August!$B16:$AF16,"H")+COUNTIF(September!$B16:$AF16,"H")+COUNTIF(October!$B16:$AF16,"H")+COUNTIF(November!$B16:$AF16,"H")+COUNTIF(December!$B16:$AF16,"H"))</f>
        <v/>
      </c>
      <c r="D17" s="8" t="str">
        <f aca="false">IF(OR($A17="",$B17=""),"",B17-C17)</f>
        <v/>
      </c>
      <c r="E17" s="8" t="str">
        <f aca="false">IF($A17="","",COUNTIF(January!$B16:$AF16,"S")+COUNTIF(February!$B16:$AF16,"S")+COUNTIF(March!$B16:$AF16,"S")+COUNTIF(April!$B16:$AF16,"S")+COUNTIF(May!$B16:$AF16,"S")+COUNTIF(June!$B16:$AF16,"S")+COUNTIF(July!$B16:$AF16,"S")+COUNTIF(August!$B16:$AF16,"S")+COUNTIF(September!$B16:$AF16,"S")+COUNTIF(October!$B16:$AF16,"S")+COUNTIF(November!$B16:$AF16,"S")+COUNTIF(December!$B16:$AF16,"S"))</f>
        <v/>
      </c>
      <c r="F17" s="8" t="str">
        <f aca="false">IF($A17="","",COUNTIF(January!$B16:$AF16,"L")+COUNTIF(February!$B16:$AF16,"L")+COUNTIF(March!$B16:$AF16,"L")+COUNTIF(April!$B16:$AF16,"L")+COUNTIF(May!$B16:$AF16,"L")+COUNTIF(June!$B16:$AF16,"L")+COUNTIF(July!$B16:$AF16,"L")+COUNTIF(August!$B16:$AF16,"L")+COUNTIF(September!$B16:$AF16,"L")+COUNTIF(October!$B16:$AF16,"L")+COUNTIF(November!$B16:$AF16,"L")+COUNTIF(December!$B16:$AF16,"L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January!$B17:$AF17,"H")+COUNTIF(February!$B17:$AF17,"H")+COUNTIF(March!$B17:$AF17,"H")+COUNTIF(April!$B17:$AF17,"H")+COUNTIF(May!$B17:$AF17,"H")+COUNTIF(June!$B17:$AF17,"H")+COUNTIF(July!$B17:$AF17,"H")+COUNTIF(August!$B17:$AF17,"H")+COUNTIF(September!$B17:$AF17,"H")+COUNTIF(October!$B17:$AF17,"H")+COUNTIF(November!$B17:$AF17,"H")+COUNTIF(December!$B17:$AF17,"H"))</f>
        <v/>
      </c>
      <c r="D18" s="8" t="str">
        <f aca="false">IF(OR($A18="",$B18=""),"",B18-C18)</f>
        <v/>
      </c>
      <c r="E18" s="8" t="str">
        <f aca="false">IF($A18="","",COUNTIF(January!$B17:$AF17,"S")+COUNTIF(February!$B17:$AF17,"S")+COUNTIF(March!$B17:$AF17,"S")+COUNTIF(April!$B17:$AF17,"S")+COUNTIF(May!$B17:$AF17,"S")+COUNTIF(June!$B17:$AF17,"S")+COUNTIF(July!$B17:$AF17,"S")+COUNTIF(August!$B17:$AF17,"S")+COUNTIF(September!$B17:$AF17,"S")+COUNTIF(October!$B17:$AF17,"S")+COUNTIF(November!$B17:$AF17,"S")+COUNTIF(December!$B17:$AF17,"S"))</f>
        <v/>
      </c>
      <c r="F18" s="8" t="str">
        <f aca="false">IF($A18="","",COUNTIF(January!$B17:$AF17,"L")+COUNTIF(February!$B17:$AF17,"L")+COUNTIF(March!$B17:$AF17,"L")+COUNTIF(April!$B17:$AF17,"L")+COUNTIF(May!$B17:$AF17,"L")+COUNTIF(June!$B17:$AF17,"L")+COUNTIF(July!$B17:$AF17,"L")+COUNTIF(August!$B17:$AF17,"L")+COUNTIF(September!$B17:$AF17,"L")+COUNTIF(October!$B17:$AF17,"L")+COUNTIF(November!$B17:$AF17,"L")+COUNTIF(December!$B17:$AF17,"L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January!$B18:$AF18,"H")+COUNTIF(February!$B18:$AF18,"H")+COUNTIF(March!$B18:$AF18,"H")+COUNTIF(April!$B18:$AF18,"H")+COUNTIF(May!$B18:$AF18,"H")+COUNTIF(June!$B18:$AF18,"H")+COUNTIF(July!$B18:$AF18,"H")+COUNTIF(August!$B18:$AF18,"H")+COUNTIF(September!$B18:$AF18,"H")+COUNTIF(October!$B18:$AF18,"H")+COUNTIF(November!$B18:$AF18,"H")+COUNTIF(December!$B18:$AF18,"H"))</f>
        <v/>
      </c>
      <c r="D19" s="8" t="str">
        <f aca="false">IF(OR($A19="",$B19=""),"",B19-C19)</f>
        <v/>
      </c>
      <c r="E19" s="8" t="str">
        <f aca="false">IF($A19="","",COUNTIF(January!$B18:$AF18,"S")+COUNTIF(February!$B18:$AF18,"S")+COUNTIF(March!$B18:$AF18,"S")+COUNTIF(April!$B18:$AF18,"S")+COUNTIF(May!$B18:$AF18,"S")+COUNTIF(June!$B18:$AF18,"S")+COUNTIF(July!$B18:$AF18,"S")+COUNTIF(August!$B18:$AF18,"S")+COUNTIF(September!$B18:$AF18,"S")+COUNTIF(October!$B18:$AF18,"S")+COUNTIF(November!$B18:$AF18,"S")+COUNTIF(December!$B18:$AF18,"S"))</f>
        <v/>
      </c>
      <c r="F19" s="8" t="str">
        <f aca="false">IF($A19="","",COUNTIF(January!$B18:$AF18,"L")+COUNTIF(February!$B18:$AF18,"L")+COUNTIF(March!$B18:$AF18,"L")+COUNTIF(April!$B18:$AF18,"L")+COUNTIF(May!$B18:$AF18,"L")+COUNTIF(June!$B18:$AF18,"L")+COUNTIF(July!$B18:$AF18,"L")+COUNTIF(August!$B18:$AF18,"L")+COUNTIF(September!$B18:$AF18,"L")+COUNTIF(October!$B18:$AF18,"L")+COUNTIF(November!$B18:$AF18,"L")+COUNTIF(December!$B18:$AF18,"L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January!$B19:$AF19,"H")+COUNTIF(February!$B19:$AF19,"H")+COUNTIF(March!$B19:$AF19,"H")+COUNTIF(April!$B19:$AF19,"H")+COUNTIF(May!$B19:$AF19,"H")+COUNTIF(June!$B19:$AF19,"H")+COUNTIF(July!$B19:$AF19,"H")+COUNTIF(August!$B19:$AF19,"H")+COUNTIF(September!$B19:$AF19,"H")+COUNTIF(October!$B19:$AF19,"H")+COUNTIF(November!$B19:$AF19,"H")+COUNTIF(December!$B19:$AF19,"H"))</f>
        <v/>
      </c>
      <c r="D20" s="8" t="str">
        <f aca="false">IF(OR($A20="",$B20=""),"",B20-C20)</f>
        <v/>
      </c>
      <c r="E20" s="8" t="str">
        <f aca="false">IF($A20="","",COUNTIF(January!$B19:$AF19,"S")+COUNTIF(February!$B19:$AF19,"S")+COUNTIF(March!$B19:$AF19,"S")+COUNTIF(April!$B19:$AF19,"S")+COUNTIF(May!$B19:$AF19,"S")+COUNTIF(June!$B19:$AF19,"S")+COUNTIF(July!$B19:$AF19,"S")+COUNTIF(August!$B19:$AF19,"S")+COUNTIF(September!$B19:$AF19,"S")+COUNTIF(October!$B19:$AF19,"S")+COUNTIF(November!$B19:$AF19,"S")+COUNTIF(December!$B19:$AF19,"S"))</f>
        <v/>
      </c>
      <c r="F20" s="8" t="str">
        <f aca="false">IF($A20="","",COUNTIF(January!$B19:$AF19,"L")+COUNTIF(February!$B19:$AF19,"L")+COUNTIF(March!$B19:$AF19,"L")+COUNTIF(April!$B19:$AF19,"L")+COUNTIF(May!$B19:$AF19,"L")+COUNTIF(June!$B19:$AF19,"L")+COUNTIF(July!$B19:$AF19,"L")+COUNTIF(August!$B19:$AF19,"L")+COUNTIF(September!$B19:$AF19,"L")+COUNTIF(October!$B19:$AF19,"L")+COUNTIF(November!$B19:$AF19,"L")+COUNTIF(December!$B19:$AF19,"L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Free template from Klokka, the Kamzan software for managing employee hours: 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"January "&amp;Summary!$B$2</f>
        <v>January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IF(MONTH(DATE(Summary!$B$2,1,1)+0)=1,DATE(Summary!$B$2,1,1)+0,"")</f>
        <v>46388</v>
      </c>
      <c r="C4" s="13" t="n">
        <f aca="false">IF(MONTH(DATE(Summary!$B$2,1,1)+1)=1,DATE(Summary!$B$2,1,1)+1,"")</f>
        <v>46389</v>
      </c>
      <c r="D4" s="13" t="n">
        <f aca="false">IF(MONTH(DATE(Summary!$B$2,1,1)+2)=1,DATE(Summary!$B$2,1,1)+2,"")</f>
        <v>46390</v>
      </c>
      <c r="E4" s="13" t="n">
        <f aca="false">IF(MONTH(DATE(Summary!$B$2,1,1)+3)=1,DATE(Summary!$B$2,1,1)+3,"")</f>
        <v>46391</v>
      </c>
      <c r="F4" s="13" t="n">
        <f aca="false">IF(MONTH(DATE(Summary!$B$2,1,1)+4)=1,DATE(Summary!$B$2,1,1)+4,"")</f>
        <v>46392</v>
      </c>
      <c r="G4" s="13" t="n">
        <f aca="false">IF(MONTH(DATE(Summary!$B$2,1,1)+5)=1,DATE(Summary!$B$2,1,1)+5,"")</f>
        <v>46393</v>
      </c>
      <c r="H4" s="13" t="n">
        <f aca="false">IF(MONTH(DATE(Summary!$B$2,1,1)+6)=1,DATE(Summary!$B$2,1,1)+6,"")</f>
        <v>46394</v>
      </c>
      <c r="I4" s="13" t="n">
        <f aca="false">IF(MONTH(DATE(Summary!$B$2,1,1)+7)=1,DATE(Summary!$B$2,1,1)+7,"")</f>
        <v>46395</v>
      </c>
      <c r="J4" s="13" t="n">
        <f aca="false">IF(MONTH(DATE(Summary!$B$2,1,1)+8)=1,DATE(Summary!$B$2,1,1)+8,"")</f>
        <v>46396</v>
      </c>
      <c r="K4" s="13" t="n">
        <f aca="false">IF(MONTH(DATE(Summary!$B$2,1,1)+9)=1,DATE(Summary!$B$2,1,1)+9,"")</f>
        <v>46397</v>
      </c>
      <c r="L4" s="13" t="n">
        <f aca="false">IF(MONTH(DATE(Summary!$B$2,1,1)+10)=1,DATE(Summary!$B$2,1,1)+10,"")</f>
        <v>46398</v>
      </c>
      <c r="M4" s="13" t="n">
        <f aca="false">IF(MONTH(DATE(Summary!$B$2,1,1)+11)=1,DATE(Summary!$B$2,1,1)+11,"")</f>
        <v>46399</v>
      </c>
      <c r="N4" s="13" t="n">
        <f aca="false">IF(MONTH(DATE(Summary!$B$2,1,1)+12)=1,DATE(Summary!$B$2,1,1)+12,"")</f>
        <v>46400</v>
      </c>
      <c r="O4" s="13" t="n">
        <f aca="false">IF(MONTH(DATE(Summary!$B$2,1,1)+13)=1,DATE(Summary!$B$2,1,1)+13,"")</f>
        <v>46401</v>
      </c>
      <c r="P4" s="13" t="n">
        <f aca="false">IF(MONTH(DATE(Summary!$B$2,1,1)+14)=1,DATE(Summary!$B$2,1,1)+14,"")</f>
        <v>46402</v>
      </c>
      <c r="Q4" s="13" t="n">
        <f aca="false">IF(MONTH(DATE(Summary!$B$2,1,1)+15)=1,DATE(Summary!$B$2,1,1)+15,"")</f>
        <v>46403</v>
      </c>
      <c r="R4" s="13" t="n">
        <f aca="false">IF(MONTH(DATE(Summary!$B$2,1,1)+16)=1,DATE(Summary!$B$2,1,1)+16,"")</f>
        <v>46404</v>
      </c>
      <c r="S4" s="13" t="n">
        <f aca="false">IF(MONTH(DATE(Summary!$B$2,1,1)+17)=1,DATE(Summary!$B$2,1,1)+17,"")</f>
        <v>46405</v>
      </c>
      <c r="T4" s="13" t="n">
        <f aca="false">IF(MONTH(DATE(Summary!$B$2,1,1)+18)=1,DATE(Summary!$B$2,1,1)+18,"")</f>
        <v>46406</v>
      </c>
      <c r="U4" s="13" t="n">
        <f aca="false">IF(MONTH(DATE(Summary!$B$2,1,1)+19)=1,DATE(Summary!$B$2,1,1)+19,"")</f>
        <v>46407</v>
      </c>
      <c r="V4" s="13" t="n">
        <f aca="false">IF(MONTH(DATE(Summary!$B$2,1,1)+20)=1,DATE(Summary!$B$2,1,1)+20,"")</f>
        <v>46408</v>
      </c>
      <c r="W4" s="13" t="n">
        <f aca="false">IF(MONTH(DATE(Summary!$B$2,1,1)+21)=1,DATE(Summary!$B$2,1,1)+21,"")</f>
        <v>46409</v>
      </c>
      <c r="X4" s="13" t="n">
        <f aca="false">IF(MONTH(DATE(Summary!$B$2,1,1)+22)=1,DATE(Summary!$B$2,1,1)+22,"")</f>
        <v>46410</v>
      </c>
      <c r="Y4" s="13" t="n">
        <f aca="false">IF(MONTH(DATE(Summary!$B$2,1,1)+23)=1,DATE(Summary!$B$2,1,1)+23,"")</f>
        <v>46411</v>
      </c>
      <c r="Z4" s="13" t="n">
        <f aca="false">IF(MONTH(DATE(Summary!$B$2,1,1)+24)=1,DATE(Summary!$B$2,1,1)+24,"")</f>
        <v>46412</v>
      </c>
      <c r="AA4" s="13" t="n">
        <f aca="false">IF(MONTH(DATE(Summary!$B$2,1,1)+25)=1,DATE(Summary!$B$2,1,1)+25,"")</f>
        <v>46413</v>
      </c>
      <c r="AB4" s="13" t="n">
        <f aca="false">IF(MONTH(DATE(Summary!$B$2,1,1)+26)=1,DATE(Summary!$B$2,1,1)+26,"")</f>
        <v>46414</v>
      </c>
      <c r="AC4" s="13" t="n">
        <f aca="false">IF(MONTH(DATE(Summary!$B$2,1,1)+27)=1,DATE(Summary!$B$2,1,1)+27,"")</f>
        <v>46415</v>
      </c>
      <c r="AD4" s="13" t="n">
        <f aca="false">IF(MONTH(DATE(Summary!$B$2,1,1)+28)=1,DATE(Summary!$B$2,1,1)+28,"")</f>
        <v>46416</v>
      </c>
      <c r="AE4" s="13" t="n">
        <f aca="false">IF(MONTH(DATE(Summary!$B$2,1,1)+29)=1,DATE(Summary!$B$2,1,1)+29,"")</f>
        <v>46417</v>
      </c>
      <c r="AF4" s="13" t="n">
        <f aca="false">IF(MONTH(DATE(Summary!$B$2,1,1)+30)=1,DATE(Summary!$B$2,1,1)+30,"")</f>
        <v>46418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"February "&amp;Summary!$B$2</f>
        <v>February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IF(MONTH(DATE(Summary!$B$2,2,1)+0)=2,DATE(Summary!$B$2,2,1)+0,"")</f>
        <v>46419</v>
      </c>
      <c r="C4" s="13" t="n">
        <f aca="false">IF(MONTH(DATE(Summary!$B$2,2,1)+1)=2,DATE(Summary!$B$2,2,1)+1,"")</f>
        <v>46420</v>
      </c>
      <c r="D4" s="13" t="n">
        <f aca="false">IF(MONTH(DATE(Summary!$B$2,2,1)+2)=2,DATE(Summary!$B$2,2,1)+2,"")</f>
        <v>46421</v>
      </c>
      <c r="E4" s="13" t="n">
        <f aca="false">IF(MONTH(DATE(Summary!$B$2,2,1)+3)=2,DATE(Summary!$B$2,2,1)+3,"")</f>
        <v>46422</v>
      </c>
      <c r="F4" s="13" t="n">
        <f aca="false">IF(MONTH(DATE(Summary!$B$2,2,1)+4)=2,DATE(Summary!$B$2,2,1)+4,"")</f>
        <v>46423</v>
      </c>
      <c r="G4" s="13" t="n">
        <f aca="false">IF(MONTH(DATE(Summary!$B$2,2,1)+5)=2,DATE(Summary!$B$2,2,1)+5,"")</f>
        <v>46424</v>
      </c>
      <c r="H4" s="13" t="n">
        <f aca="false">IF(MONTH(DATE(Summary!$B$2,2,1)+6)=2,DATE(Summary!$B$2,2,1)+6,"")</f>
        <v>46425</v>
      </c>
      <c r="I4" s="13" t="n">
        <f aca="false">IF(MONTH(DATE(Summary!$B$2,2,1)+7)=2,DATE(Summary!$B$2,2,1)+7,"")</f>
        <v>46426</v>
      </c>
      <c r="J4" s="13" t="n">
        <f aca="false">IF(MONTH(DATE(Summary!$B$2,2,1)+8)=2,DATE(Summary!$B$2,2,1)+8,"")</f>
        <v>46427</v>
      </c>
      <c r="K4" s="13" t="n">
        <f aca="false">IF(MONTH(DATE(Summary!$B$2,2,1)+9)=2,DATE(Summary!$B$2,2,1)+9,"")</f>
        <v>46428</v>
      </c>
      <c r="L4" s="13" t="n">
        <f aca="false">IF(MONTH(DATE(Summary!$B$2,2,1)+10)=2,DATE(Summary!$B$2,2,1)+10,"")</f>
        <v>46429</v>
      </c>
      <c r="M4" s="13" t="n">
        <f aca="false">IF(MONTH(DATE(Summary!$B$2,2,1)+11)=2,DATE(Summary!$B$2,2,1)+11,"")</f>
        <v>46430</v>
      </c>
      <c r="N4" s="13" t="n">
        <f aca="false">IF(MONTH(DATE(Summary!$B$2,2,1)+12)=2,DATE(Summary!$B$2,2,1)+12,"")</f>
        <v>46431</v>
      </c>
      <c r="O4" s="13" t="n">
        <f aca="false">IF(MONTH(DATE(Summary!$B$2,2,1)+13)=2,DATE(Summary!$B$2,2,1)+13,"")</f>
        <v>46432</v>
      </c>
      <c r="P4" s="13" t="n">
        <f aca="false">IF(MONTH(DATE(Summary!$B$2,2,1)+14)=2,DATE(Summary!$B$2,2,1)+14,"")</f>
        <v>46433</v>
      </c>
      <c r="Q4" s="13" t="n">
        <f aca="false">IF(MONTH(DATE(Summary!$B$2,2,1)+15)=2,DATE(Summary!$B$2,2,1)+15,"")</f>
        <v>46434</v>
      </c>
      <c r="R4" s="13" t="n">
        <f aca="false">IF(MONTH(DATE(Summary!$B$2,2,1)+16)=2,DATE(Summary!$B$2,2,1)+16,"")</f>
        <v>46435</v>
      </c>
      <c r="S4" s="13" t="n">
        <f aca="false">IF(MONTH(DATE(Summary!$B$2,2,1)+17)=2,DATE(Summary!$B$2,2,1)+17,"")</f>
        <v>46436</v>
      </c>
      <c r="T4" s="13" t="n">
        <f aca="false">IF(MONTH(DATE(Summary!$B$2,2,1)+18)=2,DATE(Summary!$B$2,2,1)+18,"")</f>
        <v>46437</v>
      </c>
      <c r="U4" s="13" t="n">
        <f aca="false">IF(MONTH(DATE(Summary!$B$2,2,1)+19)=2,DATE(Summary!$B$2,2,1)+19,"")</f>
        <v>46438</v>
      </c>
      <c r="V4" s="13" t="n">
        <f aca="false">IF(MONTH(DATE(Summary!$B$2,2,1)+20)=2,DATE(Summary!$B$2,2,1)+20,"")</f>
        <v>46439</v>
      </c>
      <c r="W4" s="13" t="n">
        <f aca="false">IF(MONTH(DATE(Summary!$B$2,2,1)+21)=2,DATE(Summary!$B$2,2,1)+21,"")</f>
        <v>46440</v>
      </c>
      <c r="X4" s="13" t="n">
        <f aca="false">IF(MONTH(DATE(Summary!$B$2,2,1)+22)=2,DATE(Summary!$B$2,2,1)+22,"")</f>
        <v>46441</v>
      </c>
      <c r="Y4" s="13" t="n">
        <f aca="false">IF(MONTH(DATE(Summary!$B$2,2,1)+23)=2,DATE(Summary!$B$2,2,1)+23,"")</f>
        <v>46442</v>
      </c>
      <c r="Z4" s="13" t="n">
        <f aca="false">IF(MONTH(DATE(Summary!$B$2,2,1)+24)=2,DATE(Summary!$B$2,2,1)+24,"")</f>
        <v>46443</v>
      </c>
      <c r="AA4" s="13" t="n">
        <f aca="false">IF(MONTH(DATE(Summary!$B$2,2,1)+25)=2,DATE(Summary!$B$2,2,1)+25,"")</f>
        <v>46444</v>
      </c>
      <c r="AB4" s="13" t="n">
        <f aca="false">IF(MONTH(DATE(Summary!$B$2,2,1)+26)=2,DATE(Summary!$B$2,2,1)+26,"")</f>
        <v>46445</v>
      </c>
      <c r="AC4" s="13" t="n">
        <f aca="false">IF(MONTH(DATE(Summary!$B$2,2,1)+27)=2,DATE(Summary!$B$2,2,1)+27,"")</f>
        <v>46446</v>
      </c>
      <c r="AD4" s="13" t="str">
        <f aca="false">IF(MONTH(DATE(Summary!$B$2,2,1)+28)=2,DATE(Summary!$B$2,2,1)+28,"")</f>
        <v/>
      </c>
      <c r="AE4" s="13" t="str">
        <f aca="false">IF(MONTH(DATE(Summary!$B$2,2,1)+29)=2,DATE(Summary!$B$2,2,1)+29,"")</f>
        <v/>
      </c>
      <c r="AF4" s="13" t="str">
        <f aca="false">IF(MONTH(DATE(Summary!$B$2,2,1)+30)=2,DATE(Summary!$B$2,2,1)+30,"")</f>
        <v/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"March "&amp;Summary!$B$2</f>
        <v>March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IF(MONTH(DATE(Summary!$B$2,3,1)+0)=3,DATE(Summary!$B$2,3,1)+0,"")</f>
        <v>46447</v>
      </c>
      <c r="C4" s="13" t="n">
        <f aca="false">IF(MONTH(DATE(Summary!$B$2,3,1)+1)=3,DATE(Summary!$B$2,3,1)+1,"")</f>
        <v>46448</v>
      </c>
      <c r="D4" s="13" t="n">
        <f aca="false">IF(MONTH(DATE(Summary!$B$2,3,1)+2)=3,DATE(Summary!$B$2,3,1)+2,"")</f>
        <v>46449</v>
      </c>
      <c r="E4" s="13" t="n">
        <f aca="false">IF(MONTH(DATE(Summary!$B$2,3,1)+3)=3,DATE(Summary!$B$2,3,1)+3,"")</f>
        <v>46450</v>
      </c>
      <c r="F4" s="13" t="n">
        <f aca="false">IF(MONTH(DATE(Summary!$B$2,3,1)+4)=3,DATE(Summary!$B$2,3,1)+4,"")</f>
        <v>46451</v>
      </c>
      <c r="G4" s="13" t="n">
        <f aca="false">IF(MONTH(DATE(Summary!$B$2,3,1)+5)=3,DATE(Summary!$B$2,3,1)+5,"")</f>
        <v>46452</v>
      </c>
      <c r="H4" s="13" t="n">
        <f aca="false">IF(MONTH(DATE(Summary!$B$2,3,1)+6)=3,DATE(Summary!$B$2,3,1)+6,"")</f>
        <v>46453</v>
      </c>
      <c r="I4" s="13" t="n">
        <f aca="false">IF(MONTH(DATE(Summary!$B$2,3,1)+7)=3,DATE(Summary!$B$2,3,1)+7,"")</f>
        <v>46454</v>
      </c>
      <c r="J4" s="13" t="n">
        <f aca="false">IF(MONTH(DATE(Summary!$B$2,3,1)+8)=3,DATE(Summary!$B$2,3,1)+8,"")</f>
        <v>46455</v>
      </c>
      <c r="K4" s="13" t="n">
        <f aca="false">IF(MONTH(DATE(Summary!$B$2,3,1)+9)=3,DATE(Summary!$B$2,3,1)+9,"")</f>
        <v>46456</v>
      </c>
      <c r="L4" s="13" t="n">
        <f aca="false">IF(MONTH(DATE(Summary!$B$2,3,1)+10)=3,DATE(Summary!$B$2,3,1)+10,"")</f>
        <v>46457</v>
      </c>
      <c r="M4" s="13" t="n">
        <f aca="false">IF(MONTH(DATE(Summary!$B$2,3,1)+11)=3,DATE(Summary!$B$2,3,1)+11,"")</f>
        <v>46458</v>
      </c>
      <c r="N4" s="13" t="n">
        <f aca="false">IF(MONTH(DATE(Summary!$B$2,3,1)+12)=3,DATE(Summary!$B$2,3,1)+12,"")</f>
        <v>46459</v>
      </c>
      <c r="O4" s="13" t="n">
        <f aca="false">IF(MONTH(DATE(Summary!$B$2,3,1)+13)=3,DATE(Summary!$B$2,3,1)+13,"")</f>
        <v>46460</v>
      </c>
      <c r="P4" s="13" t="n">
        <f aca="false">IF(MONTH(DATE(Summary!$B$2,3,1)+14)=3,DATE(Summary!$B$2,3,1)+14,"")</f>
        <v>46461</v>
      </c>
      <c r="Q4" s="13" t="n">
        <f aca="false">IF(MONTH(DATE(Summary!$B$2,3,1)+15)=3,DATE(Summary!$B$2,3,1)+15,"")</f>
        <v>46462</v>
      </c>
      <c r="R4" s="13" t="n">
        <f aca="false">IF(MONTH(DATE(Summary!$B$2,3,1)+16)=3,DATE(Summary!$B$2,3,1)+16,"")</f>
        <v>46463</v>
      </c>
      <c r="S4" s="13" t="n">
        <f aca="false">IF(MONTH(DATE(Summary!$B$2,3,1)+17)=3,DATE(Summary!$B$2,3,1)+17,"")</f>
        <v>46464</v>
      </c>
      <c r="T4" s="13" t="n">
        <f aca="false">IF(MONTH(DATE(Summary!$B$2,3,1)+18)=3,DATE(Summary!$B$2,3,1)+18,"")</f>
        <v>46465</v>
      </c>
      <c r="U4" s="13" t="n">
        <f aca="false">IF(MONTH(DATE(Summary!$B$2,3,1)+19)=3,DATE(Summary!$B$2,3,1)+19,"")</f>
        <v>46466</v>
      </c>
      <c r="V4" s="13" t="n">
        <f aca="false">IF(MONTH(DATE(Summary!$B$2,3,1)+20)=3,DATE(Summary!$B$2,3,1)+20,"")</f>
        <v>46467</v>
      </c>
      <c r="W4" s="13" t="n">
        <f aca="false">IF(MONTH(DATE(Summary!$B$2,3,1)+21)=3,DATE(Summary!$B$2,3,1)+21,"")</f>
        <v>46468</v>
      </c>
      <c r="X4" s="13" t="n">
        <f aca="false">IF(MONTH(DATE(Summary!$B$2,3,1)+22)=3,DATE(Summary!$B$2,3,1)+22,"")</f>
        <v>46469</v>
      </c>
      <c r="Y4" s="13" t="n">
        <f aca="false">IF(MONTH(DATE(Summary!$B$2,3,1)+23)=3,DATE(Summary!$B$2,3,1)+23,"")</f>
        <v>46470</v>
      </c>
      <c r="Z4" s="13" t="n">
        <f aca="false">IF(MONTH(DATE(Summary!$B$2,3,1)+24)=3,DATE(Summary!$B$2,3,1)+24,"")</f>
        <v>46471</v>
      </c>
      <c r="AA4" s="13" t="n">
        <f aca="false">IF(MONTH(DATE(Summary!$B$2,3,1)+25)=3,DATE(Summary!$B$2,3,1)+25,"")</f>
        <v>46472</v>
      </c>
      <c r="AB4" s="13" t="n">
        <f aca="false">IF(MONTH(DATE(Summary!$B$2,3,1)+26)=3,DATE(Summary!$B$2,3,1)+26,"")</f>
        <v>46473</v>
      </c>
      <c r="AC4" s="13" t="n">
        <f aca="false">IF(MONTH(DATE(Summary!$B$2,3,1)+27)=3,DATE(Summary!$B$2,3,1)+27,"")</f>
        <v>46474</v>
      </c>
      <c r="AD4" s="13" t="n">
        <f aca="false">IF(MONTH(DATE(Summary!$B$2,3,1)+28)=3,DATE(Summary!$B$2,3,1)+28,"")</f>
        <v>46475</v>
      </c>
      <c r="AE4" s="13" t="n">
        <f aca="false">IF(MONTH(DATE(Summary!$B$2,3,1)+29)=3,DATE(Summary!$B$2,3,1)+29,"")</f>
        <v>46476</v>
      </c>
      <c r="AF4" s="13" t="n">
        <f aca="false">IF(MONTH(DATE(Summary!$B$2,3,1)+30)=3,DATE(Summary!$B$2,3,1)+30,"")</f>
        <v>46477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"April "&amp;Summary!$B$2</f>
        <v>April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IF(MONTH(DATE(Summary!$B$2,4,1)+0)=4,DATE(Summary!$B$2,4,1)+0,"")</f>
        <v>46478</v>
      </c>
      <c r="C4" s="13" t="n">
        <f aca="false">IF(MONTH(DATE(Summary!$B$2,4,1)+1)=4,DATE(Summary!$B$2,4,1)+1,"")</f>
        <v>46479</v>
      </c>
      <c r="D4" s="13" t="n">
        <f aca="false">IF(MONTH(DATE(Summary!$B$2,4,1)+2)=4,DATE(Summary!$B$2,4,1)+2,"")</f>
        <v>46480</v>
      </c>
      <c r="E4" s="13" t="n">
        <f aca="false">IF(MONTH(DATE(Summary!$B$2,4,1)+3)=4,DATE(Summary!$B$2,4,1)+3,"")</f>
        <v>46481</v>
      </c>
      <c r="F4" s="13" t="n">
        <f aca="false">IF(MONTH(DATE(Summary!$B$2,4,1)+4)=4,DATE(Summary!$B$2,4,1)+4,"")</f>
        <v>46482</v>
      </c>
      <c r="G4" s="13" t="n">
        <f aca="false">IF(MONTH(DATE(Summary!$B$2,4,1)+5)=4,DATE(Summary!$B$2,4,1)+5,"")</f>
        <v>46483</v>
      </c>
      <c r="H4" s="13" t="n">
        <f aca="false">IF(MONTH(DATE(Summary!$B$2,4,1)+6)=4,DATE(Summary!$B$2,4,1)+6,"")</f>
        <v>46484</v>
      </c>
      <c r="I4" s="13" t="n">
        <f aca="false">IF(MONTH(DATE(Summary!$B$2,4,1)+7)=4,DATE(Summary!$B$2,4,1)+7,"")</f>
        <v>46485</v>
      </c>
      <c r="J4" s="13" t="n">
        <f aca="false">IF(MONTH(DATE(Summary!$B$2,4,1)+8)=4,DATE(Summary!$B$2,4,1)+8,"")</f>
        <v>46486</v>
      </c>
      <c r="K4" s="13" t="n">
        <f aca="false">IF(MONTH(DATE(Summary!$B$2,4,1)+9)=4,DATE(Summary!$B$2,4,1)+9,"")</f>
        <v>46487</v>
      </c>
      <c r="L4" s="13" t="n">
        <f aca="false">IF(MONTH(DATE(Summary!$B$2,4,1)+10)=4,DATE(Summary!$B$2,4,1)+10,"")</f>
        <v>46488</v>
      </c>
      <c r="M4" s="13" t="n">
        <f aca="false">IF(MONTH(DATE(Summary!$B$2,4,1)+11)=4,DATE(Summary!$B$2,4,1)+11,"")</f>
        <v>46489</v>
      </c>
      <c r="N4" s="13" t="n">
        <f aca="false">IF(MONTH(DATE(Summary!$B$2,4,1)+12)=4,DATE(Summary!$B$2,4,1)+12,"")</f>
        <v>46490</v>
      </c>
      <c r="O4" s="13" t="n">
        <f aca="false">IF(MONTH(DATE(Summary!$B$2,4,1)+13)=4,DATE(Summary!$B$2,4,1)+13,"")</f>
        <v>46491</v>
      </c>
      <c r="P4" s="13" t="n">
        <f aca="false">IF(MONTH(DATE(Summary!$B$2,4,1)+14)=4,DATE(Summary!$B$2,4,1)+14,"")</f>
        <v>46492</v>
      </c>
      <c r="Q4" s="13" t="n">
        <f aca="false">IF(MONTH(DATE(Summary!$B$2,4,1)+15)=4,DATE(Summary!$B$2,4,1)+15,"")</f>
        <v>46493</v>
      </c>
      <c r="R4" s="13" t="n">
        <f aca="false">IF(MONTH(DATE(Summary!$B$2,4,1)+16)=4,DATE(Summary!$B$2,4,1)+16,"")</f>
        <v>46494</v>
      </c>
      <c r="S4" s="13" t="n">
        <f aca="false">IF(MONTH(DATE(Summary!$B$2,4,1)+17)=4,DATE(Summary!$B$2,4,1)+17,"")</f>
        <v>46495</v>
      </c>
      <c r="T4" s="13" t="n">
        <f aca="false">IF(MONTH(DATE(Summary!$B$2,4,1)+18)=4,DATE(Summary!$B$2,4,1)+18,"")</f>
        <v>46496</v>
      </c>
      <c r="U4" s="13" t="n">
        <f aca="false">IF(MONTH(DATE(Summary!$B$2,4,1)+19)=4,DATE(Summary!$B$2,4,1)+19,"")</f>
        <v>46497</v>
      </c>
      <c r="V4" s="13" t="n">
        <f aca="false">IF(MONTH(DATE(Summary!$B$2,4,1)+20)=4,DATE(Summary!$B$2,4,1)+20,"")</f>
        <v>46498</v>
      </c>
      <c r="W4" s="13" t="n">
        <f aca="false">IF(MONTH(DATE(Summary!$B$2,4,1)+21)=4,DATE(Summary!$B$2,4,1)+21,"")</f>
        <v>46499</v>
      </c>
      <c r="X4" s="13" t="n">
        <f aca="false">IF(MONTH(DATE(Summary!$B$2,4,1)+22)=4,DATE(Summary!$B$2,4,1)+22,"")</f>
        <v>46500</v>
      </c>
      <c r="Y4" s="13" t="n">
        <f aca="false">IF(MONTH(DATE(Summary!$B$2,4,1)+23)=4,DATE(Summary!$B$2,4,1)+23,"")</f>
        <v>46501</v>
      </c>
      <c r="Z4" s="13" t="n">
        <f aca="false">IF(MONTH(DATE(Summary!$B$2,4,1)+24)=4,DATE(Summary!$B$2,4,1)+24,"")</f>
        <v>46502</v>
      </c>
      <c r="AA4" s="13" t="n">
        <f aca="false">IF(MONTH(DATE(Summary!$B$2,4,1)+25)=4,DATE(Summary!$B$2,4,1)+25,"")</f>
        <v>46503</v>
      </c>
      <c r="AB4" s="13" t="n">
        <f aca="false">IF(MONTH(DATE(Summary!$B$2,4,1)+26)=4,DATE(Summary!$B$2,4,1)+26,"")</f>
        <v>46504</v>
      </c>
      <c r="AC4" s="13" t="n">
        <f aca="false">IF(MONTH(DATE(Summary!$B$2,4,1)+27)=4,DATE(Summary!$B$2,4,1)+27,"")</f>
        <v>46505</v>
      </c>
      <c r="AD4" s="13" t="n">
        <f aca="false">IF(MONTH(DATE(Summary!$B$2,4,1)+28)=4,DATE(Summary!$B$2,4,1)+28,"")</f>
        <v>46506</v>
      </c>
      <c r="AE4" s="13" t="n">
        <f aca="false">IF(MONTH(DATE(Summary!$B$2,4,1)+29)=4,DATE(Summary!$B$2,4,1)+29,"")</f>
        <v>46507</v>
      </c>
      <c r="AF4" s="13" t="str">
        <f aca="false">IF(MONTH(DATE(Summary!$B$2,4,1)+30)=4,DATE(Summary!$B$2,4,1)+30,"")</f>
        <v/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"May "&amp;Summary!$B$2</f>
        <v>May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IF(MONTH(DATE(Summary!$B$2,5,1)+0)=5,DATE(Summary!$B$2,5,1)+0,"")</f>
        <v>46508</v>
      </c>
      <c r="C4" s="13" t="n">
        <f aca="false">IF(MONTH(DATE(Summary!$B$2,5,1)+1)=5,DATE(Summary!$B$2,5,1)+1,"")</f>
        <v>46509</v>
      </c>
      <c r="D4" s="13" t="n">
        <f aca="false">IF(MONTH(DATE(Summary!$B$2,5,1)+2)=5,DATE(Summary!$B$2,5,1)+2,"")</f>
        <v>46510</v>
      </c>
      <c r="E4" s="13" t="n">
        <f aca="false">IF(MONTH(DATE(Summary!$B$2,5,1)+3)=5,DATE(Summary!$B$2,5,1)+3,"")</f>
        <v>46511</v>
      </c>
      <c r="F4" s="13" t="n">
        <f aca="false">IF(MONTH(DATE(Summary!$B$2,5,1)+4)=5,DATE(Summary!$B$2,5,1)+4,"")</f>
        <v>46512</v>
      </c>
      <c r="G4" s="13" t="n">
        <f aca="false">IF(MONTH(DATE(Summary!$B$2,5,1)+5)=5,DATE(Summary!$B$2,5,1)+5,"")</f>
        <v>46513</v>
      </c>
      <c r="H4" s="13" t="n">
        <f aca="false">IF(MONTH(DATE(Summary!$B$2,5,1)+6)=5,DATE(Summary!$B$2,5,1)+6,"")</f>
        <v>46514</v>
      </c>
      <c r="I4" s="13" t="n">
        <f aca="false">IF(MONTH(DATE(Summary!$B$2,5,1)+7)=5,DATE(Summary!$B$2,5,1)+7,"")</f>
        <v>46515</v>
      </c>
      <c r="J4" s="13" t="n">
        <f aca="false">IF(MONTH(DATE(Summary!$B$2,5,1)+8)=5,DATE(Summary!$B$2,5,1)+8,"")</f>
        <v>46516</v>
      </c>
      <c r="K4" s="13" t="n">
        <f aca="false">IF(MONTH(DATE(Summary!$B$2,5,1)+9)=5,DATE(Summary!$B$2,5,1)+9,"")</f>
        <v>46517</v>
      </c>
      <c r="L4" s="13" t="n">
        <f aca="false">IF(MONTH(DATE(Summary!$B$2,5,1)+10)=5,DATE(Summary!$B$2,5,1)+10,"")</f>
        <v>46518</v>
      </c>
      <c r="M4" s="13" t="n">
        <f aca="false">IF(MONTH(DATE(Summary!$B$2,5,1)+11)=5,DATE(Summary!$B$2,5,1)+11,"")</f>
        <v>46519</v>
      </c>
      <c r="N4" s="13" t="n">
        <f aca="false">IF(MONTH(DATE(Summary!$B$2,5,1)+12)=5,DATE(Summary!$B$2,5,1)+12,"")</f>
        <v>46520</v>
      </c>
      <c r="O4" s="13" t="n">
        <f aca="false">IF(MONTH(DATE(Summary!$B$2,5,1)+13)=5,DATE(Summary!$B$2,5,1)+13,"")</f>
        <v>46521</v>
      </c>
      <c r="P4" s="13" t="n">
        <f aca="false">IF(MONTH(DATE(Summary!$B$2,5,1)+14)=5,DATE(Summary!$B$2,5,1)+14,"")</f>
        <v>46522</v>
      </c>
      <c r="Q4" s="13" t="n">
        <f aca="false">IF(MONTH(DATE(Summary!$B$2,5,1)+15)=5,DATE(Summary!$B$2,5,1)+15,"")</f>
        <v>46523</v>
      </c>
      <c r="R4" s="13" t="n">
        <f aca="false">IF(MONTH(DATE(Summary!$B$2,5,1)+16)=5,DATE(Summary!$B$2,5,1)+16,"")</f>
        <v>46524</v>
      </c>
      <c r="S4" s="13" t="n">
        <f aca="false">IF(MONTH(DATE(Summary!$B$2,5,1)+17)=5,DATE(Summary!$B$2,5,1)+17,"")</f>
        <v>46525</v>
      </c>
      <c r="T4" s="13" t="n">
        <f aca="false">IF(MONTH(DATE(Summary!$B$2,5,1)+18)=5,DATE(Summary!$B$2,5,1)+18,"")</f>
        <v>46526</v>
      </c>
      <c r="U4" s="13" t="n">
        <f aca="false">IF(MONTH(DATE(Summary!$B$2,5,1)+19)=5,DATE(Summary!$B$2,5,1)+19,"")</f>
        <v>46527</v>
      </c>
      <c r="V4" s="13" t="n">
        <f aca="false">IF(MONTH(DATE(Summary!$B$2,5,1)+20)=5,DATE(Summary!$B$2,5,1)+20,"")</f>
        <v>46528</v>
      </c>
      <c r="W4" s="13" t="n">
        <f aca="false">IF(MONTH(DATE(Summary!$B$2,5,1)+21)=5,DATE(Summary!$B$2,5,1)+21,"")</f>
        <v>46529</v>
      </c>
      <c r="X4" s="13" t="n">
        <f aca="false">IF(MONTH(DATE(Summary!$B$2,5,1)+22)=5,DATE(Summary!$B$2,5,1)+22,"")</f>
        <v>46530</v>
      </c>
      <c r="Y4" s="13" t="n">
        <f aca="false">IF(MONTH(DATE(Summary!$B$2,5,1)+23)=5,DATE(Summary!$B$2,5,1)+23,"")</f>
        <v>46531</v>
      </c>
      <c r="Z4" s="13" t="n">
        <f aca="false">IF(MONTH(DATE(Summary!$B$2,5,1)+24)=5,DATE(Summary!$B$2,5,1)+24,"")</f>
        <v>46532</v>
      </c>
      <c r="AA4" s="13" t="n">
        <f aca="false">IF(MONTH(DATE(Summary!$B$2,5,1)+25)=5,DATE(Summary!$B$2,5,1)+25,"")</f>
        <v>46533</v>
      </c>
      <c r="AB4" s="13" t="n">
        <f aca="false">IF(MONTH(DATE(Summary!$B$2,5,1)+26)=5,DATE(Summary!$B$2,5,1)+26,"")</f>
        <v>46534</v>
      </c>
      <c r="AC4" s="13" t="n">
        <f aca="false">IF(MONTH(DATE(Summary!$B$2,5,1)+27)=5,DATE(Summary!$B$2,5,1)+27,"")</f>
        <v>46535</v>
      </c>
      <c r="AD4" s="13" t="n">
        <f aca="false">IF(MONTH(DATE(Summary!$B$2,5,1)+28)=5,DATE(Summary!$B$2,5,1)+28,"")</f>
        <v>46536</v>
      </c>
      <c r="AE4" s="13" t="n">
        <f aca="false">IF(MONTH(DATE(Summary!$B$2,5,1)+29)=5,DATE(Summary!$B$2,5,1)+29,"")</f>
        <v>46537</v>
      </c>
      <c r="AF4" s="13" t="n">
        <f aca="false">IF(MONTH(DATE(Summary!$B$2,5,1)+30)=5,DATE(Summary!$B$2,5,1)+30,"")</f>
        <v>46538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"June "&amp;Summary!$B$2</f>
        <v>June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IF(MONTH(DATE(Summary!$B$2,6,1)+0)=6,DATE(Summary!$B$2,6,1)+0,"")</f>
        <v>46539</v>
      </c>
      <c r="C4" s="13" t="n">
        <f aca="false">IF(MONTH(DATE(Summary!$B$2,6,1)+1)=6,DATE(Summary!$B$2,6,1)+1,"")</f>
        <v>46540</v>
      </c>
      <c r="D4" s="13" t="n">
        <f aca="false">IF(MONTH(DATE(Summary!$B$2,6,1)+2)=6,DATE(Summary!$B$2,6,1)+2,"")</f>
        <v>46541</v>
      </c>
      <c r="E4" s="13" t="n">
        <f aca="false">IF(MONTH(DATE(Summary!$B$2,6,1)+3)=6,DATE(Summary!$B$2,6,1)+3,"")</f>
        <v>46542</v>
      </c>
      <c r="F4" s="13" t="n">
        <f aca="false">IF(MONTH(DATE(Summary!$B$2,6,1)+4)=6,DATE(Summary!$B$2,6,1)+4,"")</f>
        <v>46543</v>
      </c>
      <c r="G4" s="13" t="n">
        <f aca="false">IF(MONTH(DATE(Summary!$B$2,6,1)+5)=6,DATE(Summary!$B$2,6,1)+5,"")</f>
        <v>46544</v>
      </c>
      <c r="H4" s="13" t="n">
        <f aca="false">IF(MONTH(DATE(Summary!$B$2,6,1)+6)=6,DATE(Summary!$B$2,6,1)+6,"")</f>
        <v>46545</v>
      </c>
      <c r="I4" s="13" t="n">
        <f aca="false">IF(MONTH(DATE(Summary!$B$2,6,1)+7)=6,DATE(Summary!$B$2,6,1)+7,"")</f>
        <v>46546</v>
      </c>
      <c r="J4" s="13" t="n">
        <f aca="false">IF(MONTH(DATE(Summary!$B$2,6,1)+8)=6,DATE(Summary!$B$2,6,1)+8,"")</f>
        <v>46547</v>
      </c>
      <c r="K4" s="13" t="n">
        <f aca="false">IF(MONTH(DATE(Summary!$B$2,6,1)+9)=6,DATE(Summary!$B$2,6,1)+9,"")</f>
        <v>46548</v>
      </c>
      <c r="L4" s="13" t="n">
        <f aca="false">IF(MONTH(DATE(Summary!$B$2,6,1)+10)=6,DATE(Summary!$B$2,6,1)+10,"")</f>
        <v>46549</v>
      </c>
      <c r="M4" s="13" t="n">
        <f aca="false">IF(MONTH(DATE(Summary!$B$2,6,1)+11)=6,DATE(Summary!$B$2,6,1)+11,"")</f>
        <v>46550</v>
      </c>
      <c r="N4" s="13" t="n">
        <f aca="false">IF(MONTH(DATE(Summary!$B$2,6,1)+12)=6,DATE(Summary!$B$2,6,1)+12,"")</f>
        <v>46551</v>
      </c>
      <c r="O4" s="13" t="n">
        <f aca="false">IF(MONTH(DATE(Summary!$B$2,6,1)+13)=6,DATE(Summary!$B$2,6,1)+13,"")</f>
        <v>46552</v>
      </c>
      <c r="P4" s="13" t="n">
        <f aca="false">IF(MONTH(DATE(Summary!$B$2,6,1)+14)=6,DATE(Summary!$B$2,6,1)+14,"")</f>
        <v>46553</v>
      </c>
      <c r="Q4" s="13" t="n">
        <f aca="false">IF(MONTH(DATE(Summary!$B$2,6,1)+15)=6,DATE(Summary!$B$2,6,1)+15,"")</f>
        <v>46554</v>
      </c>
      <c r="R4" s="13" t="n">
        <f aca="false">IF(MONTH(DATE(Summary!$B$2,6,1)+16)=6,DATE(Summary!$B$2,6,1)+16,"")</f>
        <v>46555</v>
      </c>
      <c r="S4" s="13" t="n">
        <f aca="false">IF(MONTH(DATE(Summary!$B$2,6,1)+17)=6,DATE(Summary!$B$2,6,1)+17,"")</f>
        <v>46556</v>
      </c>
      <c r="T4" s="13" t="n">
        <f aca="false">IF(MONTH(DATE(Summary!$B$2,6,1)+18)=6,DATE(Summary!$B$2,6,1)+18,"")</f>
        <v>46557</v>
      </c>
      <c r="U4" s="13" t="n">
        <f aca="false">IF(MONTH(DATE(Summary!$B$2,6,1)+19)=6,DATE(Summary!$B$2,6,1)+19,"")</f>
        <v>46558</v>
      </c>
      <c r="V4" s="13" t="n">
        <f aca="false">IF(MONTH(DATE(Summary!$B$2,6,1)+20)=6,DATE(Summary!$B$2,6,1)+20,"")</f>
        <v>46559</v>
      </c>
      <c r="W4" s="13" t="n">
        <f aca="false">IF(MONTH(DATE(Summary!$B$2,6,1)+21)=6,DATE(Summary!$B$2,6,1)+21,"")</f>
        <v>46560</v>
      </c>
      <c r="X4" s="13" t="n">
        <f aca="false">IF(MONTH(DATE(Summary!$B$2,6,1)+22)=6,DATE(Summary!$B$2,6,1)+22,"")</f>
        <v>46561</v>
      </c>
      <c r="Y4" s="13" t="n">
        <f aca="false">IF(MONTH(DATE(Summary!$B$2,6,1)+23)=6,DATE(Summary!$B$2,6,1)+23,"")</f>
        <v>46562</v>
      </c>
      <c r="Z4" s="13" t="n">
        <f aca="false">IF(MONTH(DATE(Summary!$B$2,6,1)+24)=6,DATE(Summary!$B$2,6,1)+24,"")</f>
        <v>46563</v>
      </c>
      <c r="AA4" s="13" t="n">
        <f aca="false">IF(MONTH(DATE(Summary!$B$2,6,1)+25)=6,DATE(Summary!$B$2,6,1)+25,"")</f>
        <v>46564</v>
      </c>
      <c r="AB4" s="13" t="n">
        <f aca="false">IF(MONTH(DATE(Summary!$B$2,6,1)+26)=6,DATE(Summary!$B$2,6,1)+26,"")</f>
        <v>46565</v>
      </c>
      <c r="AC4" s="13" t="n">
        <f aca="false">IF(MONTH(DATE(Summary!$B$2,6,1)+27)=6,DATE(Summary!$B$2,6,1)+27,"")</f>
        <v>46566</v>
      </c>
      <c r="AD4" s="13" t="n">
        <f aca="false">IF(MONTH(DATE(Summary!$B$2,6,1)+28)=6,DATE(Summary!$B$2,6,1)+28,"")</f>
        <v>46567</v>
      </c>
      <c r="AE4" s="13" t="n">
        <f aca="false">IF(MONTH(DATE(Summary!$B$2,6,1)+29)=6,DATE(Summary!$B$2,6,1)+29,"")</f>
        <v>46568</v>
      </c>
      <c r="AF4" s="13" t="str">
        <f aca="false">IF(MONTH(DATE(Summary!$B$2,6,1)+30)=6,DATE(Summary!$B$2,6,1)+30,"")</f>
        <v/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"July "&amp;Summary!$B$2</f>
        <v>July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IF(MONTH(DATE(Summary!$B$2,7,1)+0)=7,DATE(Summary!$B$2,7,1)+0,"")</f>
        <v>46569</v>
      </c>
      <c r="C4" s="13" t="n">
        <f aca="false">IF(MONTH(DATE(Summary!$B$2,7,1)+1)=7,DATE(Summary!$B$2,7,1)+1,"")</f>
        <v>46570</v>
      </c>
      <c r="D4" s="13" t="n">
        <f aca="false">IF(MONTH(DATE(Summary!$B$2,7,1)+2)=7,DATE(Summary!$B$2,7,1)+2,"")</f>
        <v>46571</v>
      </c>
      <c r="E4" s="13" t="n">
        <f aca="false">IF(MONTH(DATE(Summary!$B$2,7,1)+3)=7,DATE(Summary!$B$2,7,1)+3,"")</f>
        <v>46572</v>
      </c>
      <c r="F4" s="13" t="n">
        <f aca="false">IF(MONTH(DATE(Summary!$B$2,7,1)+4)=7,DATE(Summary!$B$2,7,1)+4,"")</f>
        <v>46573</v>
      </c>
      <c r="G4" s="13" t="n">
        <f aca="false">IF(MONTH(DATE(Summary!$B$2,7,1)+5)=7,DATE(Summary!$B$2,7,1)+5,"")</f>
        <v>46574</v>
      </c>
      <c r="H4" s="13" t="n">
        <f aca="false">IF(MONTH(DATE(Summary!$B$2,7,1)+6)=7,DATE(Summary!$B$2,7,1)+6,"")</f>
        <v>46575</v>
      </c>
      <c r="I4" s="13" t="n">
        <f aca="false">IF(MONTH(DATE(Summary!$B$2,7,1)+7)=7,DATE(Summary!$B$2,7,1)+7,"")</f>
        <v>46576</v>
      </c>
      <c r="J4" s="13" t="n">
        <f aca="false">IF(MONTH(DATE(Summary!$B$2,7,1)+8)=7,DATE(Summary!$B$2,7,1)+8,"")</f>
        <v>46577</v>
      </c>
      <c r="K4" s="13" t="n">
        <f aca="false">IF(MONTH(DATE(Summary!$B$2,7,1)+9)=7,DATE(Summary!$B$2,7,1)+9,"")</f>
        <v>46578</v>
      </c>
      <c r="L4" s="13" t="n">
        <f aca="false">IF(MONTH(DATE(Summary!$B$2,7,1)+10)=7,DATE(Summary!$B$2,7,1)+10,"")</f>
        <v>46579</v>
      </c>
      <c r="M4" s="13" t="n">
        <f aca="false">IF(MONTH(DATE(Summary!$B$2,7,1)+11)=7,DATE(Summary!$B$2,7,1)+11,"")</f>
        <v>46580</v>
      </c>
      <c r="N4" s="13" t="n">
        <f aca="false">IF(MONTH(DATE(Summary!$B$2,7,1)+12)=7,DATE(Summary!$B$2,7,1)+12,"")</f>
        <v>46581</v>
      </c>
      <c r="O4" s="13" t="n">
        <f aca="false">IF(MONTH(DATE(Summary!$B$2,7,1)+13)=7,DATE(Summary!$B$2,7,1)+13,"")</f>
        <v>46582</v>
      </c>
      <c r="P4" s="13" t="n">
        <f aca="false">IF(MONTH(DATE(Summary!$B$2,7,1)+14)=7,DATE(Summary!$B$2,7,1)+14,"")</f>
        <v>46583</v>
      </c>
      <c r="Q4" s="13" t="n">
        <f aca="false">IF(MONTH(DATE(Summary!$B$2,7,1)+15)=7,DATE(Summary!$B$2,7,1)+15,"")</f>
        <v>46584</v>
      </c>
      <c r="R4" s="13" t="n">
        <f aca="false">IF(MONTH(DATE(Summary!$B$2,7,1)+16)=7,DATE(Summary!$B$2,7,1)+16,"")</f>
        <v>46585</v>
      </c>
      <c r="S4" s="13" t="n">
        <f aca="false">IF(MONTH(DATE(Summary!$B$2,7,1)+17)=7,DATE(Summary!$B$2,7,1)+17,"")</f>
        <v>46586</v>
      </c>
      <c r="T4" s="13" t="n">
        <f aca="false">IF(MONTH(DATE(Summary!$B$2,7,1)+18)=7,DATE(Summary!$B$2,7,1)+18,"")</f>
        <v>46587</v>
      </c>
      <c r="U4" s="13" t="n">
        <f aca="false">IF(MONTH(DATE(Summary!$B$2,7,1)+19)=7,DATE(Summary!$B$2,7,1)+19,"")</f>
        <v>46588</v>
      </c>
      <c r="V4" s="13" t="n">
        <f aca="false">IF(MONTH(DATE(Summary!$B$2,7,1)+20)=7,DATE(Summary!$B$2,7,1)+20,"")</f>
        <v>46589</v>
      </c>
      <c r="W4" s="13" t="n">
        <f aca="false">IF(MONTH(DATE(Summary!$B$2,7,1)+21)=7,DATE(Summary!$B$2,7,1)+21,"")</f>
        <v>46590</v>
      </c>
      <c r="X4" s="13" t="n">
        <f aca="false">IF(MONTH(DATE(Summary!$B$2,7,1)+22)=7,DATE(Summary!$B$2,7,1)+22,"")</f>
        <v>46591</v>
      </c>
      <c r="Y4" s="13" t="n">
        <f aca="false">IF(MONTH(DATE(Summary!$B$2,7,1)+23)=7,DATE(Summary!$B$2,7,1)+23,"")</f>
        <v>46592</v>
      </c>
      <c r="Z4" s="13" t="n">
        <f aca="false">IF(MONTH(DATE(Summary!$B$2,7,1)+24)=7,DATE(Summary!$B$2,7,1)+24,"")</f>
        <v>46593</v>
      </c>
      <c r="AA4" s="13" t="n">
        <f aca="false">IF(MONTH(DATE(Summary!$B$2,7,1)+25)=7,DATE(Summary!$B$2,7,1)+25,"")</f>
        <v>46594</v>
      </c>
      <c r="AB4" s="13" t="n">
        <f aca="false">IF(MONTH(DATE(Summary!$B$2,7,1)+26)=7,DATE(Summary!$B$2,7,1)+26,"")</f>
        <v>46595</v>
      </c>
      <c r="AC4" s="13" t="n">
        <f aca="false">IF(MONTH(DATE(Summary!$B$2,7,1)+27)=7,DATE(Summary!$B$2,7,1)+27,"")</f>
        <v>46596</v>
      </c>
      <c r="AD4" s="13" t="n">
        <f aca="false">IF(MONTH(DATE(Summary!$B$2,7,1)+28)=7,DATE(Summary!$B$2,7,1)+28,"")</f>
        <v>46597</v>
      </c>
      <c r="AE4" s="13" t="n">
        <f aca="false">IF(MONTH(DATE(Summary!$B$2,7,1)+29)=7,DATE(Summary!$B$2,7,1)+29,"")</f>
        <v>46598</v>
      </c>
      <c r="AF4" s="13" t="n">
        <f aca="false">IF(MONTH(DATE(Summary!$B$2,7,1)+30)=7,DATE(Summary!$B$2,7,1)+30,"")</f>
        <v>46599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"August "&amp;Summary!$B$2</f>
        <v>August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IF(MONTH(DATE(Summary!$B$2,8,1)+0)=8,DATE(Summary!$B$2,8,1)+0,"")</f>
        <v>46600</v>
      </c>
      <c r="C4" s="13" t="n">
        <f aca="false">IF(MONTH(DATE(Summary!$B$2,8,1)+1)=8,DATE(Summary!$B$2,8,1)+1,"")</f>
        <v>46601</v>
      </c>
      <c r="D4" s="13" t="n">
        <f aca="false">IF(MONTH(DATE(Summary!$B$2,8,1)+2)=8,DATE(Summary!$B$2,8,1)+2,"")</f>
        <v>46602</v>
      </c>
      <c r="E4" s="13" t="n">
        <f aca="false">IF(MONTH(DATE(Summary!$B$2,8,1)+3)=8,DATE(Summary!$B$2,8,1)+3,"")</f>
        <v>46603</v>
      </c>
      <c r="F4" s="13" t="n">
        <f aca="false">IF(MONTH(DATE(Summary!$B$2,8,1)+4)=8,DATE(Summary!$B$2,8,1)+4,"")</f>
        <v>46604</v>
      </c>
      <c r="G4" s="13" t="n">
        <f aca="false">IF(MONTH(DATE(Summary!$B$2,8,1)+5)=8,DATE(Summary!$B$2,8,1)+5,"")</f>
        <v>46605</v>
      </c>
      <c r="H4" s="13" t="n">
        <f aca="false">IF(MONTH(DATE(Summary!$B$2,8,1)+6)=8,DATE(Summary!$B$2,8,1)+6,"")</f>
        <v>46606</v>
      </c>
      <c r="I4" s="13" t="n">
        <f aca="false">IF(MONTH(DATE(Summary!$B$2,8,1)+7)=8,DATE(Summary!$B$2,8,1)+7,"")</f>
        <v>46607</v>
      </c>
      <c r="J4" s="13" t="n">
        <f aca="false">IF(MONTH(DATE(Summary!$B$2,8,1)+8)=8,DATE(Summary!$B$2,8,1)+8,"")</f>
        <v>46608</v>
      </c>
      <c r="K4" s="13" t="n">
        <f aca="false">IF(MONTH(DATE(Summary!$B$2,8,1)+9)=8,DATE(Summary!$B$2,8,1)+9,"")</f>
        <v>46609</v>
      </c>
      <c r="L4" s="13" t="n">
        <f aca="false">IF(MONTH(DATE(Summary!$B$2,8,1)+10)=8,DATE(Summary!$B$2,8,1)+10,"")</f>
        <v>46610</v>
      </c>
      <c r="M4" s="13" t="n">
        <f aca="false">IF(MONTH(DATE(Summary!$B$2,8,1)+11)=8,DATE(Summary!$B$2,8,1)+11,"")</f>
        <v>46611</v>
      </c>
      <c r="N4" s="13" t="n">
        <f aca="false">IF(MONTH(DATE(Summary!$B$2,8,1)+12)=8,DATE(Summary!$B$2,8,1)+12,"")</f>
        <v>46612</v>
      </c>
      <c r="O4" s="13" t="n">
        <f aca="false">IF(MONTH(DATE(Summary!$B$2,8,1)+13)=8,DATE(Summary!$B$2,8,1)+13,"")</f>
        <v>46613</v>
      </c>
      <c r="P4" s="13" t="n">
        <f aca="false">IF(MONTH(DATE(Summary!$B$2,8,1)+14)=8,DATE(Summary!$B$2,8,1)+14,"")</f>
        <v>46614</v>
      </c>
      <c r="Q4" s="13" t="n">
        <f aca="false">IF(MONTH(DATE(Summary!$B$2,8,1)+15)=8,DATE(Summary!$B$2,8,1)+15,"")</f>
        <v>46615</v>
      </c>
      <c r="R4" s="13" t="n">
        <f aca="false">IF(MONTH(DATE(Summary!$B$2,8,1)+16)=8,DATE(Summary!$B$2,8,1)+16,"")</f>
        <v>46616</v>
      </c>
      <c r="S4" s="13" t="n">
        <f aca="false">IF(MONTH(DATE(Summary!$B$2,8,1)+17)=8,DATE(Summary!$B$2,8,1)+17,"")</f>
        <v>46617</v>
      </c>
      <c r="T4" s="13" t="n">
        <f aca="false">IF(MONTH(DATE(Summary!$B$2,8,1)+18)=8,DATE(Summary!$B$2,8,1)+18,"")</f>
        <v>46618</v>
      </c>
      <c r="U4" s="13" t="n">
        <f aca="false">IF(MONTH(DATE(Summary!$B$2,8,1)+19)=8,DATE(Summary!$B$2,8,1)+19,"")</f>
        <v>46619</v>
      </c>
      <c r="V4" s="13" t="n">
        <f aca="false">IF(MONTH(DATE(Summary!$B$2,8,1)+20)=8,DATE(Summary!$B$2,8,1)+20,"")</f>
        <v>46620</v>
      </c>
      <c r="W4" s="13" t="n">
        <f aca="false">IF(MONTH(DATE(Summary!$B$2,8,1)+21)=8,DATE(Summary!$B$2,8,1)+21,"")</f>
        <v>46621</v>
      </c>
      <c r="X4" s="13" t="n">
        <f aca="false">IF(MONTH(DATE(Summary!$B$2,8,1)+22)=8,DATE(Summary!$B$2,8,1)+22,"")</f>
        <v>46622</v>
      </c>
      <c r="Y4" s="13" t="n">
        <f aca="false">IF(MONTH(DATE(Summary!$B$2,8,1)+23)=8,DATE(Summary!$B$2,8,1)+23,"")</f>
        <v>46623</v>
      </c>
      <c r="Z4" s="13" t="n">
        <f aca="false">IF(MONTH(DATE(Summary!$B$2,8,1)+24)=8,DATE(Summary!$B$2,8,1)+24,"")</f>
        <v>46624</v>
      </c>
      <c r="AA4" s="13" t="n">
        <f aca="false">IF(MONTH(DATE(Summary!$B$2,8,1)+25)=8,DATE(Summary!$B$2,8,1)+25,"")</f>
        <v>46625</v>
      </c>
      <c r="AB4" s="13" t="n">
        <f aca="false">IF(MONTH(DATE(Summary!$B$2,8,1)+26)=8,DATE(Summary!$B$2,8,1)+26,"")</f>
        <v>46626</v>
      </c>
      <c r="AC4" s="13" t="n">
        <f aca="false">IF(MONTH(DATE(Summary!$B$2,8,1)+27)=8,DATE(Summary!$B$2,8,1)+27,"")</f>
        <v>46627</v>
      </c>
      <c r="AD4" s="13" t="n">
        <f aca="false">IF(MONTH(DATE(Summary!$B$2,8,1)+28)=8,DATE(Summary!$B$2,8,1)+28,"")</f>
        <v>46628</v>
      </c>
      <c r="AE4" s="13" t="n">
        <f aca="false">IF(MONTH(DATE(Summary!$B$2,8,1)+29)=8,DATE(Summary!$B$2,8,1)+29,"")</f>
        <v>46629</v>
      </c>
      <c r="AF4" s="13" t="n">
        <f aca="false">IF(MONTH(DATE(Summary!$B$2,8,1)+30)=8,DATE(Summary!$B$2,8,1)+30,"")</f>
        <v>46630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"September "&amp;Summary!$B$2</f>
        <v>September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IF(MONTH(DATE(Summary!$B$2,9,1)+0)=9,DATE(Summary!$B$2,9,1)+0,"")</f>
        <v>46631</v>
      </c>
      <c r="C4" s="13" t="n">
        <f aca="false">IF(MONTH(DATE(Summary!$B$2,9,1)+1)=9,DATE(Summary!$B$2,9,1)+1,"")</f>
        <v>46632</v>
      </c>
      <c r="D4" s="13" t="n">
        <f aca="false">IF(MONTH(DATE(Summary!$B$2,9,1)+2)=9,DATE(Summary!$B$2,9,1)+2,"")</f>
        <v>46633</v>
      </c>
      <c r="E4" s="13" t="n">
        <f aca="false">IF(MONTH(DATE(Summary!$B$2,9,1)+3)=9,DATE(Summary!$B$2,9,1)+3,"")</f>
        <v>46634</v>
      </c>
      <c r="F4" s="13" t="n">
        <f aca="false">IF(MONTH(DATE(Summary!$B$2,9,1)+4)=9,DATE(Summary!$B$2,9,1)+4,"")</f>
        <v>46635</v>
      </c>
      <c r="G4" s="13" t="n">
        <f aca="false">IF(MONTH(DATE(Summary!$B$2,9,1)+5)=9,DATE(Summary!$B$2,9,1)+5,"")</f>
        <v>46636</v>
      </c>
      <c r="H4" s="13" t="n">
        <f aca="false">IF(MONTH(DATE(Summary!$B$2,9,1)+6)=9,DATE(Summary!$B$2,9,1)+6,"")</f>
        <v>46637</v>
      </c>
      <c r="I4" s="13" t="n">
        <f aca="false">IF(MONTH(DATE(Summary!$B$2,9,1)+7)=9,DATE(Summary!$B$2,9,1)+7,"")</f>
        <v>46638</v>
      </c>
      <c r="J4" s="13" t="n">
        <f aca="false">IF(MONTH(DATE(Summary!$B$2,9,1)+8)=9,DATE(Summary!$B$2,9,1)+8,"")</f>
        <v>46639</v>
      </c>
      <c r="K4" s="13" t="n">
        <f aca="false">IF(MONTH(DATE(Summary!$B$2,9,1)+9)=9,DATE(Summary!$B$2,9,1)+9,"")</f>
        <v>46640</v>
      </c>
      <c r="L4" s="13" t="n">
        <f aca="false">IF(MONTH(DATE(Summary!$B$2,9,1)+10)=9,DATE(Summary!$B$2,9,1)+10,"")</f>
        <v>46641</v>
      </c>
      <c r="M4" s="13" t="n">
        <f aca="false">IF(MONTH(DATE(Summary!$B$2,9,1)+11)=9,DATE(Summary!$B$2,9,1)+11,"")</f>
        <v>46642</v>
      </c>
      <c r="N4" s="13" t="n">
        <f aca="false">IF(MONTH(DATE(Summary!$B$2,9,1)+12)=9,DATE(Summary!$B$2,9,1)+12,"")</f>
        <v>46643</v>
      </c>
      <c r="O4" s="13" t="n">
        <f aca="false">IF(MONTH(DATE(Summary!$B$2,9,1)+13)=9,DATE(Summary!$B$2,9,1)+13,"")</f>
        <v>46644</v>
      </c>
      <c r="P4" s="13" t="n">
        <f aca="false">IF(MONTH(DATE(Summary!$B$2,9,1)+14)=9,DATE(Summary!$B$2,9,1)+14,"")</f>
        <v>46645</v>
      </c>
      <c r="Q4" s="13" t="n">
        <f aca="false">IF(MONTH(DATE(Summary!$B$2,9,1)+15)=9,DATE(Summary!$B$2,9,1)+15,"")</f>
        <v>46646</v>
      </c>
      <c r="R4" s="13" t="n">
        <f aca="false">IF(MONTH(DATE(Summary!$B$2,9,1)+16)=9,DATE(Summary!$B$2,9,1)+16,"")</f>
        <v>46647</v>
      </c>
      <c r="S4" s="13" t="n">
        <f aca="false">IF(MONTH(DATE(Summary!$B$2,9,1)+17)=9,DATE(Summary!$B$2,9,1)+17,"")</f>
        <v>46648</v>
      </c>
      <c r="T4" s="13" t="n">
        <f aca="false">IF(MONTH(DATE(Summary!$B$2,9,1)+18)=9,DATE(Summary!$B$2,9,1)+18,"")</f>
        <v>46649</v>
      </c>
      <c r="U4" s="13" t="n">
        <f aca="false">IF(MONTH(DATE(Summary!$B$2,9,1)+19)=9,DATE(Summary!$B$2,9,1)+19,"")</f>
        <v>46650</v>
      </c>
      <c r="V4" s="13" t="n">
        <f aca="false">IF(MONTH(DATE(Summary!$B$2,9,1)+20)=9,DATE(Summary!$B$2,9,1)+20,"")</f>
        <v>46651</v>
      </c>
      <c r="W4" s="13" t="n">
        <f aca="false">IF(MONTH(DATE(Summary!$B$2,9,1)+21)=9,DATE(Summary!$B$2,9,1)+21,"")</f>
        <v>46652</v>
      </c>
      <c r="X4" s="13" t="n">
        <f aca="false">IF(MONTH(DATE(Summary!$B$2,9,1)+22)=9,DATE(Summary!$B$2,9,1)+22,"")</f>
        <v>46653</v>
      </c>
      <c r="Y4" s="13" t="n">
        <f aca="false">IF(MONTH(DATE(Summary!$B$2,9,1)+23)=9,DATE(Summary!$B$2,9,1)+23,"")</f>
        <v>46654</v>
      </c>
      <c r="Z4" s="13" t="n">
        <f aca="false">IF(MONTH(DATE(Summary!$B$2,9,1)+24)=9,DATE(Summary!$B$2,9,1)+24,"")</f>
        <v>46655</v>
      </c>
      <c r="AA4" s="13" t="n">
        <f aca="false">IF(MONTH(DATE(Summary!$B$2,9,1)+25)=9,DATE(Summary!$B$2,9,1)+25,"")</f>
        <v>46656</v>
      </c>
      <c r="AB4" s="13" t="n">
        <f aca="false">IF(MONTH(DATE(Summary!$B$2,9,1)+26)=9,DATE(Summary!$B$2,9,1)+26,"")</f>
        <v>46657</v>
      </c>
      <c r="AC4" s="13" t="n">
        <f aca="false">IF(MONTH(DATE(Summary!$B$2,9,1)+27)=9,DATE(Summary!$B$2,9,1)+27,"")</f>
        <v>46658</v>
      </c>
      <c r="AD4" s="13" t="n">
        <f aca="false">IF(MONTH(DATE(Summary!$B$2,9,1)+28)=9,DATE(Summary!$B$2,9,1)+28,"")</f>
        <v>46659</v>
      </c>
      <c r="AE4" s="13" t="n">
        <f aca="false">IF(MONTH(DATE(Summary!$B$2,9,1)+29)=9,DATE(Summary!$B$2,9,1)+29,"")</f>
        <v>46660</v>
      </c>
      <c r="AF4" s="13" t="str">
        <f aca="false">IF(MONTH(DATE(Summary!$B$2,9,1)+30)=9,DATE(Summary!$B$2,9,1)+30,"")</f>
        <v/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"October "&amp;Summary!$B$2</f>
        <v>October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IF(MONTH(DATE(Summary!$B$2,10,1)+0)=10,DATE(Summary!$B$2,10,1)+0,"")</f>
        <v>46661</v>
      </c>
      <c r="C4" s="13" t="n">
        <f aca="false">IF(MONTH(DATE(Summary!$B$2,10,1)+1)=10,DATE(Summary!$B$2,10,1)+1,"")</f>
        <v>46662</v>
      </c>
      <c r="D4" s="13" t="n">
        <f aca="false">IF(MONTH(DATE(Summary!$B$2,10,1)+2)=10,DATE(Summary!$B$2,10,1)+2,"")</f>
        <v>46663</v>
      </c>
      <c r="E4" s="13" t="n">
        <f aca="false">IF(MONTH(DATE(Summary!$B$2,10,1)+3)=10,DATE(Summary!$B$2,10,1)+3,"")</f>
        <v>46664</v>
      </c>
      <c r="F4" s="13" t="n">
        <f aca="false">IF(MONTH(DATE(Summary!$B$2,10,1)+4)=10,DATE(Summary!$B$2,10,1)+4,"")</f>
        <v>46665</v>
      </c>
      <c r="G4" s="13" t="n">
        <f aca="false">IF(MONTH(DATE(Summary!$B$2,10,1)+5)=10,DATE(Summary!$B$2,10,1)+5,"")</f>
        <v>46666</v>
      </c>
      <c r="H4" s="13" t="n">
        <f aca="false">IF(MONTH(DATE(Summary!$B$2,10,1)+6)=10,DATE(Summary!$B$2,10,1)+6,"")</f>
        <v>46667</v>
      </c>
      <c r="I4" s="13" t="n">
        <f aca="false">IF(MONTH(DATE(Summary!$B$2,10,1)+7)=10,DATE(Summary!$B$2,10,1)+7,"")</f>
        <v>46668</v>
      </c>
      <c r="J4" s="13" t="n">
        <f aca="false">IF(MONTH(DATE(Summary!$B$2,10,1)+8)=10,DATE(Summary!$B$2,10,1)+8,"")</f>
        <v>46669</v>
      </c>
      <c r="K4" s="13" t="n">
        <f aca="false">IF(MONTH(DATE(Summary!$B$2,10,1)+9)=10,DATE(Summary!$B$2,10,1)+9,"")</f>
        <v>46670</v>
      </c>
      <c r="L4" s="13" t="n">
        <f aca="false">IF(MONTH(DATE(Summary!$B$2,10,1)+10)=10,DATE(Summary!$B$2,10,1)+10,"")</f>
        <v>46671</v>
      </c>
      <c r="M4" s="13" t="n">
        <f aca="false">IF(MONTH(DATE(Summary!$B$2,10,1)+11)=10,DATE(Summary!$B$2,10,1)+11,"")</f>
        <v>46672</v>
      </c>
      <c r="N4" s="13" t="n">
        <f aca="false">IF(MONTH(DATE(Summary!$B$2,10,1)+12)=10,DATE(Summary!$B$2,10,1)+12,"")</f>
        <v>46673</v>
      </c>
      <c r="O4" s="13" t="n">
        <f aca="false">IF(MONTH(DATE(Summary!$B$2,10,1)+13)=10,DATE(Summary!$B$2,10,1)+13,"")</f>
        <v>46674</v>
      </c>
      <c r="P4" s="13" t="n">
        <f aca="false">IF(MONTH(DATE(Summary!$B$2,10,1)+14)=10,DATE(Summary!$B$2,10,1)+14,"")</f>
        <v>46675</v>
      </c>
      <c r="Q4" s="13" t="n">
        <f aca="false">IF(MONTH(DATE(Summary!$B$2,10,1)+15)=10,DATE(Summary!$B$2,10,1)+15,"")</f>
        <v>46676</v>
      </c>
      <c r="R4" s="13" t="n">
        <f aca="false">IF(MONTH(DATE(Summary!$B$2,10,1)+16)=10,DATE(Summary!$B$2,10,1)+16,"")</f>
        <v>46677</v>
      </c>
      <c r="S4" s="13" t="n">
        <f aca="false">IF(MONTH(DATE(Summary!$B$2,10,1)+17)=10,DATE(Summary!$B$2,10,1)+17,"")</f>
        <v>46678</v>
      </c>
      <c r="T4" s="13" t="n">
        <f aca="false">IF(MONTH(DATE(Summary!$B$2,10,1)+18)=10,DATE(Summary!$B$2,10,1)+18,"")</f>
        <v>46679</v>
      </c>
      <c r="U4" s="13" t="n">
        <f aca="false">IF(MONTH(DATE(Summary!$B$2,10,1)+19)=10,DATE(Summary!$B$2,10,1)+19,"")</f>
        <v>46680</v>
      </c>
      <c r="V4" s="13" t="n">
        <f aca="false">IF(MONTH(DATE(Summary!$B$2,10,1)+20)=10,DATE(Summary!$B$2,10,1)+20,"")</f>
        <v>46681</v>
      </c>
      <c r="W4" s="13" t="n">
        <f aca="false">IF(MONTH(DATE(Summary!$B$2,10,1)+21)=10,DATE(Summary!$B$2,10,1)+21,"")</f>
        <v>46682</v>
      </c>
      <c r="X4" s="13" t="n">
        <f aca="false">IF(MONTH(DATE(Summary!$B$2,10,1)+22)=10,DATE(Summary!$B$2,10,1)+22,"")</f>
        <v>46683</v>
      </c>
      <c r="Y4" s="13" t="n">
        <f aca="false">IF(MONTH(DATE(Summary!$B$2,10,1)+23)=10,DATE(Summary!$B$2,10,1)+23,"")</f>
        <v>46684</v>
      </c>
      <c r="Z4" s="13" t="n">
        <f aca="false">IF(MONTH(DATE(Summary!$B$2,10,1)+24)=10,DATE(Summary!$B$2,10,1)+24,"")</f>
        <v>46685</v>
      </c>
      <c r="AA4" s="13" t="n">
        <f aca="false">IF(MONTH(DATE(Summary!$B$2,10,1)+25)=10,DATE(Summary!$B$2,10,1)+25,"")</f>
        <v>46686</v>
      </c>
      <c r="AB4" s="13" t="n">
        <f aca="false">IF(MONTH(DATE(Summary!$B$2,10,1)+26)=10,DATE(Summary!$B$2,10,1)+26,"")</f>
        <v>46687</v>
      </c>
      <c r="AC4" s="13" t="n">
        <f aca="false">IF(MONTH(DATE(Summary!$B$2,10,1)+27)=10,DATE(Summary!$B$2,10,1)+27,"")</f>
        <v>46688</v>
      </c>
      <c r="AD4" s="13" t="n">
        <f aca="false">IF(MONTH(DATE(Summary!$B$2,10,1)+28)=10,DATE(Summary!$B$2,10,1)+28,"")</f>
        <v>46689</v>
      </c>
      <c r="AE4" s="13" t="n">
        <f aca="false">IF(MONTH(DATE(Summary!$B$2,10,1)+29)=10,DATE(Summary!$B$2,10,1)+29,"")</f>
        <v>46690</v>
      </c>
      <c r="AF4" s="13" t="n">
        <f aca="false">IF(MONTH(DATE(Summary!$B$2,10,1)+30)=10,DATE(Summary!$B$2,10,1)+30,"")</f>
        <v>46691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"November "&amp;Summary!$B$2</f>
        <v>November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IF(MONTH(DATE(Summary!$B$2,11,1)+0)=11,DATE(Summary!$B$2,11,1)+0,"")</f>
        <v>46692</v>
      </c>
      <c r="C4" s="13" t="n">
        <f aca="false">IF(MONTH(DATE(Summary!$B$2,11,1)+1)=11,DATE(Summary!$B$2,11,1)+1,"")</f>
        <v>46693</v>
      </c>
      <c r="D4" s="13" t="n">
        <f aca="false">IF(MONTH(DATE(Summary!$B$2,11,1)+2)=11,DATE(Summary!$B$2,11,1)+2,"")</f>
        <v>46694</v>
      </c>
      <c r="E4" s="13" t="n">
        <f aca="false">IF(MONTH(DATE(Summary!$B$2,11,1)+3)=11,DATE(Summary!$B$2,11,1)+3,"")</f>
        <v>46695</v>
      </c>
      <c r="F4" s="13" t="n">
        <f aca="false">IF(MONTH(DATE(Summary!$B$2,11,1)+4)=11,DATE(Summary!$B$2,11,1)+4,"")</f>
        <v>46696</v>
      </c>
      <c r="G4" s="13" t="n">
        <f aca="false">IF(MONTH(DATE(Summary!$B$2,11,1)+5)=11,DATE(Summary!$B$2,11,1)+5,"")</f>
        <v>46697</v>
      </c>
      <c r="H4" s="13" t="n">
        <f aca="false">IF(MONTH(DATE(Summary!$B$2,11,1)+6)=11,DATE(Summary!$B$2,11,1)+6,"")</f>
        <v>46698</v>
      </c>
      <c r="I4" s="13" t="n">
        <f aca="false">IF(MONTH(DATE(Summary!$B$2,11,1)+7)=11,DATE(Summary!$B$2,11,1)+7,"")</f>
        <v>46699</v>
      </c>
      <c r="J4" s="13" t="n">
        <f aca="false">IF(MONTH(DATE(Summary!$B$2,11,1)+8)=11,DATE(Summary!$B$2,11,1)+8,"")</f>
        <v>46700</v>
      </c>
      <c r="K4" s="13" t="n">
        <f aca="false">IF(MONTH(DATE(Summary!$B$2,11,1)+9)=11,DATE(Summary!$B$2,11,1)+9,"")</f>
        <v>46701</v>
      </c>
      <c r="L4" s="13" t="n">
        <f aca="false">IF(MONTH(DATE(Summary!$B$2,11,1)+10)=11,DATE(Summary!$B$2,11,1)+10,"")</f>
        <v>46702</v>
      </c>
      <c r="M4" s="13" t="n">
        <f aca="false">IF(MONTH(DATE(Summary!$B$2,11,1)+11)=11,DATE(Summary!$B$2,11,1)+11,"")</f>
        <v>46703</v>
      </c>
      <c r="N4" s="13" t="n">
        <f aca="false">IF(MONTH(DATE(Summary!$B$2,11,1)+12)=11,DATE(Summary!$B$2,11,1)+12,"")</f>
        <v>46704</v>
      </c>
      <c r="O4" s="13" t="n">
        <f aca="false">IF(MONTH(DATE(Summary!$B$2,11,1)+13)=11,DATE(Summary!$B$2,11,1)+13,"")</f>
        <v>46705</v>
      </c>
      <c r="P4" s="13" t="n">
        <f aca="false">IF(MONTH(DATE(Summary!$B$2,11,1)+14)=11,DATE(Summary!$B$2,11,1)+14,"")</f>
        <v>46706</v>
      </c>
      <c r="Q4" s="13" t="n">
        <f aca="false">IF(MONTH(DATE(Summary!$B$2,11,1)+15)=11,DATE(Summary!$B$2,11,1)+15,"")</f>
        <v>46707</v>
      </c>
      <c r="R4" s="13" t="n">
        <f aca="false">IF(MONTH(DATE(Summary!$B$2,11,1)+16)=11,DATE(Summary!$B$2,11,1)+16,"")</f>
        <v>46708</v>
      </c>
      <c r="S4" s="13" t="n">
        <f aca="false">IF(MONTH(DATE(Summary!$B$2,11,1)+17)=11,DATE(Summary!$B$2,11,1)+17,"")</f>
        <v>46709</v>
      </c>
      <c r="T4" s="13" t="n">
        <f aca="false">IF(MONTH(DATE(Summary!$B$2,11,1)+18)=11,DATE(Summary!$B$2,11,1)+18,"")</f>
        <v>46710</v>
      </c>
      <c r="U4" s="13" t="n">
        <f aca="false">IF(MONTH(DATE(Summary!$B$2,11,1)+19)=11,DATE(Summary!$B$2,11,1)+19,"")</f>
        <v>46711</v>
      </c>
      <c r="V4" s="13" t="n">
        <f aca="false">IF(MONTH(DATE(Summary!$B$2,11,1)+20)=11,DATE(Summary!$B$2,11,1)+20,"")</f>
        <v>46712</v>
      </c>
      <c r="W4" s="13" t="n">
        <f aca="false">IF(MONTH(DATE(Summary!$B$2,11,1)+21)=11,DATE(Summary!$B$2,11,1)+21,"")</f>
        <v>46713</v>
      </c>
      <c r="X4" s="13" t="n">
        <f aca="false">IF(MONTH(DATE(Summary!$B$2,11,1)+22)=11,DATE(Summary!$B$2,11,1)+22,"")</f>
        <v>46714</v>
      </c>
      <c r="Y4" s="13" t="n">
        <f aca="false">IF(MONTH(DATE(Summary!$B$2,11,1)+23)=11,DATE(Summary!$B$2,11,1)+23,"")</f>
        <v>46715</v>
      </c>
      <c r="Z4" s="13" t="n">
        <f aca="false">IF(MONTH(DATE(Summary!$B$2,11,1)+24)=11,DATE(Summary!$B$2,11,1)+24,"")</f>
        <v>46716</v>
      </c>
      <c r="AA4" s="13" t="n">
        <f aca="false">IF(MONTH(DATE(Summary!$B$2,11,1)+25)=11,DATE(Summary!$B$2,11,1)+25,"")</f>
        <v>46717</v>
      </c>
      <c r="AB4" s="13" t="n">
        <f aca="false">IF(MONTH(DATE(Summary!$B$2,11,1)+26)=11,DATE(Summary!$B$2,11,1)+26,"")</f>
        <v>46718</v>
      </c>
      <c r="AC4" s="13" t="n">
        <f aca="false">IF(MONTH(DATE(Summary!$B$2,11,1)+27)=11,DATE(Summary!$B$2,11,1)+27,"")</f>
        <v>46719</v>
      </c>
      <c r="AD4" s="13" t="n">
        <f aca="false">IF(MONTH(DATE(Summary!$B$2,11,1)+28)=11,DATE(Summary!$B$2,11,1)+28,"")</f>
        <v>46720</v>
      </c>
      <c r="AE4" s="13" t="n">
        <f aca="false">IF(MONTH(DATE(Summary!$B$2,11,1)+29)=11,DATE(Summary!$B$2,11,1)+29,"")</f>
        <v>46721</v>
      </c>
      <c r="AF4" s="13" t="str">
        <f aca="false">IF(MONTH(DATE(Summary!$B$2,11,1)+30)=11,DATE(Summary!$B$2,11,1)+30,"")</f>
        <v/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"December "&amp;Summary!$B$2</f>
        <v>December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IF(MONTH(DATE(Summary!$B$2,12,1)+0)=12,DATE(Summary!$B$2,12,1)+0,"")</f>
        <v>46722</v>
      </c>
      <c r="C4" s="13" t="n">
        <f aca="false">IF(MONTH(DATE(Summary!$B$2,12,1)+1)=12,DATE(Summary!$B$2,12,1)+1,"")</f>
        <v>46723</v>
      </c>
      <c r="D4" s="13" t="n">
        <f aca="false">IF(MONTH(DATE(Summary!$B$2,12,1)+2)=12,DATE(Summary!$B$2,12,1)+2,"")</f>
        <v>46724</v>
      </c>
      <c r="E4" s="13" t="n">
        <f aca="false">IF(MONTH(DATE(Summary!$B$2,12,1)+3)=12,DATE(Summary!$B$2,12,1)+3,"")</f>
        <v>46725</v>
      </c>
      <c r="F4" s="13" t="n">
        <f aca="false">IF(MONTH(DATE(Summary!$B$2,12,1)+4)=12,DATE(Summary!$B$2,12,1)+4,"")</f>
        <v>46726</v>
      </c>
      <c r="G4" s="13" t="n">
        <f aca="false">IF(MONTH(DATE(Summary!$B$2,12,1)+5)=12,DATE(Summary!$B$2,12,1)+5,"")</f>
        <v>46727</v>
      </c>
      <c r="H4" s="13" t="n">
        <f aca="false">IF(MONTH(DATE(Summary!$B$2,12,1)+6)=12,DATE(Summary!$B$2,12,1)+6,"")</f>
        <v>46728</v>
      </c>
      <c r="I4" s="13" t="n">
        <f aca="false">IF(MONTH(DATE(Summary!$B$2,12,1)+7)=12,DATE(Summary!$B$2,12,1)+7,"")</f>
        <v>46729</v>
      </c>
      <c r="J4" s="13" t="n">
        <f aca="false">IF(MONTH(DATE(Summary!$B$2,12,1)+8)=12,DATE(Summary!$B$2,12,1)+8,"")</f>
        <v>46730</v>
      </c>
      <c r="K4" s="13" t="n">
        <f aca="false">IF(MONTH(DATE(Summary!$B$2,12,1)+9)=12,DATE(Summary!$B$2,12,1)+9,"")</f>
        <v>46731</v>
      </c>
      <c r="L4" s="13" t="n">
        <f aca="false">IF(MONTH(DATE(Summary!$B$2,12,1)+10)=12,DATE(Summary!$B$2,12,1)+10,"")</f>
        <v>46732</v>
      </c>
      <c r="M4" s="13" t="n">
        <f aca="false">IF(MONTH(DATE(Summary!$B$2,12,1)+11)=12,DATE(Summary!$B$2,12,1)+11,"")</f>
        <v>46733</v>
      </c>
      <c r="N4" s="13" t="n">
        <f aca="false">IF(MONTH(DATE(Summary!$B$2,12,1)+12)=12,DATE(Summary!$B$2,12,1)+12,"")</f>
        <v>46734</v>
      </c>
      <c r="O4" s="13" t="n">
        <f aca="false">IF(MONTH(DATE(Summary!$B$2,12,1)+13)=12,DATE(Summary!$B$2,12,1)+13,"")</f>
        <v>46735</v>
      </c>
      <c r="P4" s="13" t="n">
        <f aca="false">IF(MONTH(DATE(Summary!$B$2,12,1)+14)=12,DATE(Summary!$B$2,12,1)+14,"")</f>
        <v>46736</v>
      </c>
      <c r="Q4" s="13" t="n">
        <f aca="false">IF(MONTH(DATE(Summary!$B$2,12,1)+15)=12,DATE(Summary!$B$2,12,1)+15,"")</f>
        <v>46737</v>
      </c>
      <c r="R4" s="13" t="n">
        <f aca="false">IF(MONTH(DATE(Summary!$B$2,12,1)+16)=12,DATE(Summary!$B$2,12,1)+16,"")</f>
        <v>46738</v>
      </c>
      <c r="S4" s="13" t="n">
        <f aca="false">IF(MONTH(DATE(Summary!$B$2,12,1)+17)=12,DATE(Summary!$B$2,12,1)+17,"")</f>
        <v>46739</v>
      </c>
      <c r="T4" s="13" t="n">
        <f aca="false">IF(MONTH(DATE(Summary!$B$2,12,1)+18)=12,DATE(Summary!$B$2,12,1)+18,"")</f>
        <v>46740</v>
      </c>
      <c r="U4" s="13" t="n">
        <f aca="false">IF(MONTH(DATE(Summary!$B$2,12,1)+19)=12,DATE(Summary!$B$2,12,1)+19,"")</f>
        <v>46741</v>
      </c>
      <c r="V4" s="13" t="n">
        <f aca="false">IF(MONTH(DATE(Summary!$B$2,12,1)+20)=12,DATE(Summary!$B$2,12,1)+20,"")</f>
        <v>46742</v>
      </c>
      <c r="W4" s="13" t="n">
        <f aca="false">IF(MONTH(DATE(Summary!$B$2,12,1)+21)=12,DATE(Summary!$B$2,12,1)+21,"")</f>
        <v>46743</v>
      </c>
      <c r="X4" s="13" t="n">
        <f aca="false">IF(MONTH(DATE(Summary!$B$2,12,1)+22)=12,DATE(Summary!$B$2,12,1)+22,"")</f>
        <v>46744</v>
      </c>
      <c r="Y4" s="13" t="n">
        <f aca="false">IF(MONTH(DATE(Summary!$B$2,12,1)+23)=12,DATE(Summary!$B$2,12,1)+23,"")</f>
        <v>46745</v>
      </c>
      <c r="Z4" s="13" t="n">
        <f aca="false">IF(MONTH(DATE(Summary!$B$2,12,1)+24)=12,DATE(Summary!$B$2,12,1)+24,"")</f>
        <v>46746</v>
      </c>
      <c r="AA4" s="13" t="n">
        <f aca="false">IF(MONTH(DATE(Summary!$B$2,12,1)+25)=12,DATE(Summary!$B$2,12,1)+25,"")</f>
        <v>46747</v>
      </c>
      <c r="AB4" s="13" t="n">
        <f aca="false">IF(MONTH(DATE(Summary!$B$2,12,1)+26)=12,DATE(Summary!$B$2,12,1)+26,"")</f>
        <v>46748</v>
      </c>
      <c r="AC4" s="13" t="n">
        <f aca="false">IF(MONTH(DATE(Summary!$B$2,12,1)+27)=12,DATE(Summary!$B$2,12,1)+27,"")</f>
        <v>46749</v>
      </c>
      <c r="AD4" s="13" t="n">
        <f aca="false">IF(MONTH(DATE(Summary!$B$2,12,1)+28)=12,DATE(Summary!$B$2,12,1)+28,"")</f>
        <v>46750</v>
      </c>
      <c r="AE4" s="13" t="n">
        <f aca="false">IF(MONTH(DATE(Summary!$B$2,12,1)+29)=12,DATE(Summary!$B$2,12,1)+29,"")</f>
        <v>46751</v>
      </c>
      <c r="AF4" s="13" t="n">
        <f aca="false">IF(MONTH(DATE(Summary!$B$2,12,1)+30)=12,DATE(Summary!$B$2,12,1)+30,"")</f>
        <v>46752</v>
      </c>
    </row>
    <row r="5" customFormat="false" ht="15" hidden="false" customHeight="false" outlineLevel="0" collapsed="false">
      <c r="A5" s="6" t="str">
        <f aca="false">IF(Summary!$A6="","",Summary!$A6)</f>
        <v>Jane Smith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IF(Summary!$A7="","",Summary!$A7)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IF(Summary!$A8="","",Summary!$A8)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IF(Summary!$A9="","",Summary!$A9)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IF(Summary!$A10="","",Summary!$A10)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IF(Summary!$A11="","",Summary!$A11)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IF(Summary!$A12="","",Summary!$A12)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IF(Summary!$A13="","",Summary!$A13)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IF(Summary!$A14="","",Summary!$A14)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IF(Summary!$A15="","",Summary!$A15)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IF(Summary!$A16="","",Summary!$A16)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IF(Summary!$A17="","",Summary!$A17)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IF(Summary!$A18="","",Summary!$A18)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IF(Summary!$A19="","",Summary!$A19)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IF(Summary!$A20="","",Summary!$A20)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2026-11-06T12:01:26Z</dcterms:created>
  <dc:creator>Kamzan</dc:creator>
  <dc:description/>
  <dc:language>it-IT</dc:language>
  <cp:lastModifiedBy/>
  <dcterms:modified xsi:type="dcterms:W3CDTF">2026-11-06T12:01:27Z</dcterms:modified>
  <cp:revision>0</cp:revision>
  <dc:subject/>
  <dc:title>Annual leave planner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