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6.xml" ContentType="application/vnd.openxmlformats-officedocument.spreadsheetml.worksheet+xml"/>
  <Override PartName="/xl/worksheets/sheet1.xml" ContentType="application/vnd.openxmlformats-officedocument.spreadsheetml.worksheet+xml"/>
  <Override PartName="/xl/worksheets/sheet11.xml" ContentType="application/vnd.openxmlformats-officedocument.spreadsheetml.worksheet+xml"/>
  <Override PartName="/xl/worksheets/sheet9.xml" ContentType="application/vnd.openxmlformats-officedocument.spreadsheetml.worksheet+xml"/>
  <Override PartName="/xl/worksheets/sheet12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worksheets/sheet7.xml" ContentType="application/vnd.openxmlformats-officedocument.spreadsheetml.worksheet+xml"/>
  <Override PartName="/xl/worksheets/sheet13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汇总" sheetId="1" state="visible" r:id="rId3"/>
    <sheet name="一月" sheetId="2" state="visible" r:id="rId4"/>
    <sheet name="二月" sheetId="3" state="visible" r:id="rId5"/>
    <sheet name="三月" sheetId="4" state="visible" r:id="rId6"/>
    <sheet name="四月" sheetId="5" state="visible" r:id="rId7"/>
    <sheet name="五月" sheetId="6" state="visible" r:id="rId8"/>
    <sheet name="六月" sheetId="7" state="visible" r:id="rId9"/>
    <sheet name="七月" sheetId="8" state="visible" r:id="rId10"/>
    <sheet name="八月" sheetId="9" state="visible" r:id="rId11"/>
    <sheet name="九月" sheetId="10" state="visible" r:id="rId12"/>
    <sheet name="十月" sheetId="11" state="visible" r:id="rId13"/>
    <sheet name="十一月" sheetId="12" state="visible" r:id="rId14"/>
    <sheet name="十二月" sheetId="13" state="visible" r:id="rId15"/>
  </sheets>
  <definedNames>
    <definedName function="false" hidden="false" localSheetId="1" name="_xlnm.Print_Area" vbProcedure="false">一月!$A$1:$AF$19</definedName>
    <definedName function="false" hidden="false" localSheetId="7" name="_xlnm.Print_Area" vbProcedure="false">七月!$A$1:$AF$19</definedName>
    <definedName function="false" hidden="false" localSheetId="3" name="_xlnm.Print_Area" vbProcedure="false">三月!$A$1:$AF$19</definedName>
    <definedName function="false" hidden="false" localSheetId="9" name="_xlnm.Print_Area" vbProcedure="false">九月!$A$1:$AF$19</definedName>
    <definedName function="false" hidden="false" localSheetId="2" name="_xlnm.Print_Area" vbProcedure="false">二月!$A$1:$AF$19</definedName>
    <definedName function="false" hidden="false" localSheetId="5" name="_xlnm.Print_Area" vbProcedure="false">五月!$A$1:$AF$19</definedName>
    <definedName function="false" hidden="false" localSheetId="8" name="_xlnm.Print_Area" vbProcedure="false">八月!$A$1:$AF$19</definedName>
    <definedName function="false" hidden="false" localSheetId="6" name="_xlnm.Print_Area" vbProcedure="false">六月!$A$1:$AF$19</definedName>
    <definedName function="false" hidden="false" localSheetId="11" name="_xlnm.Print_Area" vbProcedure="false">十一月!$A$1:$AF$19</definedName>
    <definedName function="false" hidden="false" localSheetId="12" name="_xlnm.Print_Area" vbProcedure="false">十二月!$A$1:$AF$19</definedName>
    <definedName function="false" hidden="false" localSheetId="10" name="_xlnm.Print_Area" vbProcedure="false">十月!$A$1:$AF$19</definedName>
    <definedName function="false" hidden="false" localSheetId="4" name="_xlnm.Print_Area" vbProcedure="false">四月!$A$1:$AF$19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<sst xmlns="http://schemas.openxmlformats.org/spreadsheetml/2006/main" count="28" uniqueCount="12">
  <si>
    <t xml:space="preserve">年度休假计划</t>
  </si>
  <si>
    <t xml:space="preserve">年份</t>
  </si>
  <si>
    <r>
      <rPr>
        <sz val="9"/>
        <color rgb="FF000000"/>
        <rFont val="Linux Libertine G"/>
        <family val="2"/>
      </rPr>
      <t xml:space="preserve">在此工作表填写年份、姓名和应享天数。在各月份工作表中标记：年 </t>
    </r>
    <r>
      <rPr>
        <sz val="9"/>
        <color rgb="FF000000"/>
        <rFont val="Microsoft YaHei"/>
        <family val="0"/>
        <charset val="1"/>
      </rPr>
      <t xml:space="preserve">= </t>
    </r>
    <r>
      <rPr>
        <sz val="9"/>
        <color rgb="FF000000"/>
        <rFont val="Linux Libertine G"/>
        <family val="2"/>
      </rPr>
      <t xml:space="preserve">年假，病 </t>
    </r>
    <r>
      <rPr>
        <sz val="9"/>
        <color rgb="FF000000"/>
        <rFont val="Microsoft YaHei"/>
        <family val="0"/>
        <charset val="1"/>
      </rPr>
      <t xml:space="preserve">= </t>
    </r>
    <r>
      <rPr>
        <sz val="9"/>
        <color rgb="FF000000"/>
        <rFont val="Linux Libertine G"/>
        <family val="2"/>
      </rPr>
      <t xml:space="preserve">病假，事 </t>
    </r>
    <r>
      <rPr>
        <sz val="9"/>
        <color rgb="FF000000"/>
        <rFont val="Microsoft YaHei"/>
        <family val="0"/>
        <charset val="1"/>
      </rPr>
      <t xml:space="preserve">= </t>
    </r>
    <r>
      <rPr>
        <sz val="9"/>
        <color rgb="FF000000"/>
        <rFont val="Linux Libertine G"/>
        <family val="2"/>
      </rPr>
      <t xml:space="preserve">事假，此汇总会自动更新。第一行是示例，请直接覆盖。</t>
    </r>
  </si>
  <si>
    <t xml:space="preserve">员工</t>
  </si>
  <si>
    <t xml:space="preserve">应享天数</t>
  </si>
  <si>
    <t xml:space="preserve">已休年假</t>
  </si>
  <si>
    <t xml:space="preserve">剩余年假</t>
  </si>
  <si>
    <t xml:space="preserve">病假</t>
  </si>
  <si>
    <t xml:space="preserve">事假</t>
  </si>
  <si>
    <t xml:space="preserve">王芳</t>
  </si>
  <si>
    <t xml:space="preserve">免费模板，来自 Klokka：Kamzan 的员工工时管理软件。kamzan.com</t>
  </si>
  <si>
    <t xml:space="preserve">年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</si>
</sst>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ddd"/>
    <numFmt numFmtId="167" formatCode="d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Linux Libertine G"/>
      <family val="2"/>
    </font>
    <font>
      <b val="true"/>
      <sz val="10"/>
      <color rgb="FF000000"/>
      <name val="Linux Libertine G"/>
      <family val="2"/>
    </font>
    <font>
      <sz val="10"/>
      <color rgb="FF000000"/>
      <name val="Microsoft YaHei"/>
      <family val="0"/>
      <charset val="1"/>
    </font>
    <font>
      <sz val="9"/>
      <color rgb="FF000000"/>
      <name val="Linux Libertine G"/>
      <family val="2"/>
    </font>
    <font>
      <sz val="9"/>
      <color rgb="FF000000"/>
      <name val="Microsoft YaHei"/>
      <family val="0"/>
      <charset val="1"/>
    </font>
    <font>
      <b val="true"/>
      <sz val="10"/>
      <color rgb="FFFFFFFF"/>
      <name val="Linux Libertine G"/>
      <family val="2"/>
    </font>
    <font>
      <sz val="10"/>
      <color rgb="FF000000"/>
      <name val="Linux Libertine G"/>
      <family val="2"/>
    </font>
    <font>
      <sz val="9"/>
      <color rgb="FF5A5A5A"/>
      <name val="Linux Libertine G"/>
      <family val="2"/>
    </font>
    <font>
      <b val="true"/>
      <sz val="14"/>
      <color rgb="FFA8002E"/>
      <name val="Linux Libertine G"/>
      <family val="2"/>
    </font>
    <font>
      <b val="true"/>
      <sz val="10"/>
      <color rgb="FFFFFFFF"/>
      <name val="Microsoft YaHei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00"/>
      </patternFill>
    </fill>
    <fill>
      <patternFill patternType="solid">
        <fgColor rgb="FFEDEDED"/>
        <bgColor rgb="FFFFF8D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3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3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ill>
        <patternFill>
          <bgColor rgb="FFEDEDED"/>
        </patternFill>
      </fill>
    </dxf>
    <dxf>
      <fill>
        <patternFill>
          <bgColor rgb="FFCFE8D5"/>
        </patternFill>
      </fill>
    </dxf>
    <dxf>
      <fill>
        <patternFill>
          <bgColor rgb="FFF9D7C9"/>
        </patternFill>
      </fill>
    </dxf>
    <dxf>
      <fill>
        <patternFill>
          <bgColor rgb="FFD6E4F5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D6E4F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FE8D5"/>
      <rgbColor rgb="FFFFFF99"/>
      <rgbColor rgb="FF99CCFF"/>
      <rgbColor rgb="FFFF99CC"/>
      <rgbColor rgb="FFCC99FF"/>
      <rgbColor rgb="FFF9D7C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zh/klokk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2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6"/>
    <col collapsed="false" customWidth="true" hidden="false" outlineLevel="0" max="7" min="2" style="0" width="14"/>
  </cols>
  <sheetData>
    <row r="1" customFormat="false" ht="18.55" hidden="false" customHeight="false" outlineLevel="0" collapsed="false">
      <c r="A1" s="1" t="s">
        <v>0</v>
      </c>
    </row>
    <row r="2" customFormat="false" ht="25.5" hidden="false" customHeight="true" outlineLevel="0" collapsed="false">
      <c r="A2" s="2" t="s">
        <v>1</v>
      </c>
      <c r="B2" s="3" t="n">
        <v>2027</v>
      </c>
      <c r="C2" s="4" t="s">
        <v>2</v>
      </c>
      <c r="D2" s="4"/>
      <c r="E2" s="4"/>
      <c r="F2" s="4"/>
      <c r="G2" s="4"/>
    </row>
    <row r="3" customFormat="false" ht="25.5" hidden="false" customHeight="true" outlineLevel="0" collapsed="false">
      <c r="C3" s="4"/>
      <c r="D3" s="4"/>
      <c r="E3" s="4"/>
      <c r="F3" s="4"/>
      <c r="G3" s="4"/>
    </row>
    <row r="5" customFormat="false" ht="31.5" hidden="false" customHeight="true" outlineLevel="0" collapsed="false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</row>
    <row r="6" customFormat="false" ht="15" hidden="false" customHeight="false" outlineLevel="0" collapsed="false">
      <c r="A6" s="6" t="s">
        <v>9</v>
      </c>
      <c r="B6" s="7" t="n">
        <v>26</v>
      </c>
      <c r="C6" s="8" t="n">
        <f aca="false">IF($A6="","",COUNTIF(一月!$B5:$AF5,"年")+COUNTIF(二月!$B5:$AF5,"年")+COUNTIF(三月!$B5:$AF5,"年")+COUNTIF(四月!$B5:$AF5,"年")+COUNTIF(五月!$B5:$AF5,"年")+COUNTIF(六月!$B5:$AF5,"年")+COUNTIF(七月!$B5:$AF5,"年")+COUNTIF(八月!$B5:$AF5,"年")+COUNTIF(九月!$B5:$AF5,"年")+COUNTIF(十月!$B5:$AF5,"年")+COUNTIF(十一月!$B5:$AF5,"年")+COUNTIF(十二月!$B5:$AF5,"年"))</f>
        <v>5</v>
      </c>
      <c r="D6" s="8" t="n">
        <f aca="false">IF(OR($A6="",$B6=""),"",B6-C6)</f>
        <v>21</v>
      </c>
      <c r="E6" s="8" t="n">
        <f aca="false">IF($A6="","",COUNTIF(一月!$B5:$AF5,"病")+COUNTIF(二月!$B5:$AF5,"病")+COUNTIF(三月!$B5:$AF5,"病")+COUNTIF(四月!$B5:$AF5,"病")+COUNTIF(五月!$B5:$AF5,"病")+COUNTIF(六月!$B5:$AF5,"病")+COUNTIF(七月!$B5:$AF5,"病")+COUNTIF(八月!$B5:$AF5,"病")+COUNTIF(九月!$B5:$AF5,"病")+COUNTIF(十月!$B5:$AF5,"病")+COUNTIF(十一月!$B5:$AF5,"病")+COUNTIF(十二月!$B5:$AF5,"病"))</f>
        <v>0</v>
      </c>
      <c r="F6" s="8" t="n">
        <f aca="false">IF($A6="","",COUNTIF(一月!$B5:$AF5,"事")+COUNTIF(二月!$B5:$AF5,"事")+COUNTIF(三月!$B5:$AF5,"事")+COUNTIF(四月!$B5:$AF5,"事")+COUNTIF(五月!$B5:$AF5,"事")+COUNTIF(六月!$B5:$AF5,"事")+COUNTIF(七月!$B5:$AF5,"事")+COUNTIF(八月!$B5:$AF5,"事")+COUNTIF(九月!$B5:$AF5,"事")+COUNTIF(十月!$B5:$AF5,"事")+COUNTIF(十一月!$B5:$AF5,"事")+COUNTIF(十二月!$B5:$AF5,"事"))</f>
        <v>0</v>
      </c>
    </row>
    <row r="7" customFormat="false" ht="15" hidden="false" customHeight="false" outlineLevel="0" collapsed="false">
      <c r="A7" s="6"/>
      <c r="B7" s="7"/>
      <c r="C7" s="8" t="str">
        <f aca="false">IF($A7="","",COUNTIF(一月!$B6:$AF6,"年")+COUNTIF(二月!$B6:$AF6,"年")+COUNTIF(三月!$B6:$AF6,"年")+COUNTIF(四月!$B6:$AF6,"年")+COUNTIF(五月!$B6:$AF6,"年")+COUNTIF(六月!$B6:$AF6,"年")+COUNTIF(七月!$B6:$AF6,"年")+COUNTIF(八月!$B6:$AF6,"年")+COUNTIF(九月!$B6:$AF6,"年")+COUNTIF(十月!$B6:$AF6,"年")+COUNTIF(十一月!$B6:$AF6,"年")+COUNTIF(十二月!$B6:$AF6,"年"))</f>
        <v/>
      </c>
      <c r="D7" s="8" t="str">
        <f aca="false">IF(OR($A7="",$B7=""),"",B7-C7)</f>
        <v/>
      </c>
      <c r="E7" s="8" t="str">
        <f aca="false">IF($A7="","",COUNTIF(一月!$B6:$AF6,"病")+COUNTIF(二月!$B6:$AF6,"病")+COUNTIF(三月!$B6:$AF6,"病")+COUNTIF(四月!$B6:$AF6,"病")+COUNTIF(五月!$B6:$AF6,"病")+COUNTIF(六月!$B6:$AF6,"病")+COUNTIF(七月!$B6:$AF6,"病")+COUNTIF(八月!$B6:$AF6,"病")+COUNTIF(九月!$B6:$AF6,"病")+COUNTIF(十月!$B6:$AF6,"病")+COUNTIF(十一月!$B6:$AF6,"病")+COUNTIF(十二月!$B6:$AF6,"病"))</f>
        <v/>
      </c>
      <c r="F7" s="8" t="str">
        <f aca="false">IF($A7="","",COUNTIF(一月!$B6:$AF6,"事")+COUNTIF(二月!$B6:$AF6,"事")+COUNTIF(三月!$B6:$AF6,"事")+COUNTIF(四月!$B6:$AF6,"事")+COUNTIF(五月!$B6:$AF6,"事")+COUNTIF(六月!$B6:$AF6,"事")+COUNTIF(七月!$B6:$AF6,"事")+COUNTIF(八月!$B6:$AF6,"事")+COUNTIF(九月!$B6:$AF6,"事")+COUNTIF(十月!$B6:$AF6,"事")+COUNTIF(十一月!$B6:$AF6,"事")+COUNTIF(十二月!$B6:$AF6,"事"))</f>
        <v/>
      </c>
    </row>
    <row r="8" customFormat="false" ht="15" hidden="false" customHeight="false" outlineLevel="0" collapsed="false">
      <c r="A8" s="6"/>
      <c r="B8" s="7"/>
      <c r="C8" s="8" t="str">
        <f aca="false">IF($A8="","",COUNTIF(一月!$B7:$AF7,"年")+COUNTIF(二月!$B7:$AF7,"年")+COUNTIF(三月!$B7:$AF7,"年")+COUNTIF(四月!$B7:$AF7,"年")+COUNTIF(五月!$B7:$AF7,"年")+COUNTIF(六月!$B7:$AF7,"年")+COUNTIF(七月!$B7:$AF7,"年")+COUNTIF(八月!$B7:$AF7,"年")+COUNTIF(九月!$B7:$AF7,"年")+COUNTIF(十月!$B7:$AF7,"年")+COUNTIF(十一月!$B7:$AF7,"年")+COUNTIF(十二月!$B7:$AF7,"年"))</f>
        <v/>
      </c>
      <c r="D8" s="8" t="str">
        <f aca="false">IF(OR($A8="",$B8=""),"",B8-C8)</f>
        <v/>
      </c>
      <c r="E8" s="8" t="str">
        <f aca="false">IF($A8="","",COUNTIF(一月!$B7:$AF7,"病")+COUNTIF(二月!$B7:$AF7,"病")+COUNTIF(三月!$B7:$AF7,"病")+COUNTIF(四月!$B7:$AF7,"病")+COUNTIF(五月!$B7:$AF7,"病")+COUNTIF(六月!$B7:$AF7,"病")+COUNTIF(七月!$B7:$AF7,"病")+COUNTIF(八月!$B7:$AF7,"病")+COUNTIF(九月!$B7:$AF7,"病")+COUNTIF(十月!$B7:$AF7,"病")+COUNTIF(十一月!$B7:$AF7,"病")+COUNTIF(十二月!$B7:$AF7,"病"))</f>
        <v/>
      </c>
      <c r="F8" s="8" t="str">
        <f aca="false">IF($A8="","",COUNTIF(一月!$B7:$AF7,"事")+COUNTIF(二月!$B7:$AF7,"事")+COUNTIF(三月!$B7:$AF7,"事")+COUNTIF(四月!$B7:$AF7,"事")+COUNTIF(五月!$B7:$AF7,"事")+COUNTIF(六月!$B7:$AF7,"事")+COUNTIF(七月!$B7:$AF7,"事")+COUNTIF(八月!$B7:$AF7,"事")+COUNTIF(九月!$B7:$AF7,"事")+COUNTIF(十月!$B7:$AF7,"事")+COUNTIF(十一月!$B7:$AF7,"事")+COUNTIF(十二月!$B7:$AF7,"事"))</f>
        <v/>
      </c>
    </row>
    <row r="9" customFormat="false" ht="15" hidden="false" customHeight="false" outlineLevel="0" collapsed="false">
      <c r="A9" s="6"/>
      <c r="B9" s="7"/>
      <c r="C9" s="8" t="str">
        <f aca="false">IF($A9="","",COUNTIF(一月!$B8:$AF8,"年")+COUNTIF(二月!$B8:$AF8,"年")+COUNTIF(三月!$B8:$AF8,"年")+COUNTIF(四月!$B8:$AF8,"年")+COUNTIF(五月!$B8:$AF8,"年")+COUNTIF(六月!$B8:$AF8,"年")+COUNTIF(七月!$B8:$AF8,"年")+COUNTIF(八月!$B8:$AF8,"年")+COUNTIF(九月!$B8:$AF8,"年")+COUNTIF(十月!$B8:$AF8,"年")+COUNTIF(十一月!$B8:$AF8,"年")+COUNTIF(十二月!$B8:$AF8,"年"))</f>
        <v/>
      </c>
      <c r="D9" s="8" t="str">
        <f aca="false">IF(OR($A9="",$B9=""),"",B9-C9)</f>
        <v/>
      </c>
      <c r="E9" s="8" t="str">
        <f aca="false">IF($A9="","",COUNTIF(一月!$B8:$AF8,"病")+COUNTIF(二月!$B8:$AF8,"病")+COUNTIF(三月!$B8:$AF8,"病")+COUNTIF(四月!$B8:$AF8,"病")+COUNTIF(五月!$B8:$AF8,"病")+COUNTIF(六月!$B8:$AF8,"病")+COUNTIF(七月!$B8:$AF8,"病")+COUNTIF(八月!$B8:$AF8,"病")+COUNTIF(九月!$B8:$AF8,"病")+COUNTIF(十月!$B8:$AF8,"病")+COUNTIF(十一月!$B8:$AF8,"病")+COUNTIF(十二月!$B8:$AF8,"病"))</f>
        <v/>
      </c>
      <c r="F9" s="8" t="str">
        <f aca="false">IF($A9="","",COUNTIF(一月!$B8:$AF8,"事")+COUNTIF(二月!$B8:$AF8,"事")+COUNTIF(三月!$B8:$AF8,"事")+COUNTIF(四月!$B8:$AF8,"事")+COUNTIF(五月!$B8:$AF8,"事")+COUNTIF(六月!$B8:$AF8,"事")+COUNTIF(七月!$B8:$AF8,"事")+COUNTIF(八月!$B8:$AF8,"事")+COUNTIF(九月!$B8:$AF8,"事")+COUNTIF(十月!$B8:$AF8,"事")+COUNTIF(十一月!$B8:$AF8,"事")+COUNTIF(十二月!$B8:$AF8,"事"))</f>
        <v/>
      </c>
    </row>
    <row r="10" customFormat="false" ht="15" hidden="false" customHeight="false" outlineLevel="0" collapsed="false">
      <c r="A10" s="6"/>
      <c r="B10" s="7"/>
      <c r="C10" s="8" t="str">
        <f aca="false">IF($A10="","",COUNTIF(一月!$B9:$AF9,"年")+COUNTIF(二月!$B9:$AF9,"年")+COUNTIF(三月!$B9:$AF9,"年")+COUNTIF(四月!$B9:$AF9,"年")+COUNTIF(五月!$B9:$AF9,"年")+COUNTIF(六月!$B9:$AF9,"年")+COUNTIF(七月!$B9:$AF9,"年")+COUNTIF(八月!$B9:$AF9,"年")+COUNTIF(九月!$B9:$AF9,"年")+COUNTIF(十月!$B9:$AF9,"年")+COUNTIF(十一月!$B9:$AF9,"年")+COUNTIF(十二月!$B9:$AF9,"年"))</f>
        <v/>
      </c>
      <c r="D10" s="8" t="str">
        <f aca="false">IF(OR($A10="",$B10=""),"",B10-C10)</f>
        <v/>
      </c>
      <c r="E10" s="8" t="str">
        <f aca="false">IF($A10="","",COUNTIF(一月!$B9:$AF9,"病")+COUNTIF(二月!$B9:$AF9,"病")+COUNTIF(三月!$B9:$AF9,"病")+COUNTIF(四月!$B9:$AF9,"病")+COUNTIF(五月!$B9:$AF9,"病")+COUNTIF(六月!$B9:$AF9,"病")+COUNTIF(七月!$B9:$AF9,"病")+COUNTIF(八月!$B9:$AF9,"病")+COUNTIF(九月!$B9:$AF9,"病")+COUNTIF(十月!$B9:$AF9,"病")+COUNTIF(十一月!$B9:$AF9,"病")+COUNTIF(十二月!$B9:$AF9,"病"))</f>
        <v/>
      </c>
      <c r="F10" s="8" t="str">
        <f aca="false">IF($A10="","",COUNTIF(一月!$B9:$AF9,"事")+COUNTIF(二月!$B9:$AF9,"事")+COUNTIF(三月!$B9:$AF9,"事")+COUNTIF(四月!$B9:$AF9,"事")+COUNTIF(五月!$B9:$AF9,"事")+COUNTIF(六月!$B9:$AF9,"事")+COUNTIF(七月!$B9:$AF9,"事")+COUNTIF(八月!$B9:$AF9,"事")+COUNTIF(九月!$B9:$AF9,"事")+COUNTIF(十月!$B9:$AF9,"事")+COUNTIF(十一月!$B9:$AF9,"事")+COUNTIF(十二月!$B9:$AF9,"事"))</f>
        <v/>
      </c>
    </row>
    <row r="11" customFormat="false" ht="15" hidden="false" customHeight="false" outlineLevel="0" collapsed="false">
      <c r="A11" s="6"/>
      <c r="B11" s="7"/>
      <c r="C11" s="8" t="str">
        <f aca="false">IF($A11="","",COUNTIF(一月!$B10:$AF10,"年")+COUNTIF(二月!$B10:$AF10,"年")+COUNTIF(三月!$B10:$AF10,"年")+COUNTIF(四月!$B10:$AF10,"年")+COUNTIF(五月!$B10:$AF10,"年")+COUNTIF(六月!$B10:$AF10,"年")+COUNTIF(七月!$B10:$AF10,"年")+COUNTIF(八月!$B10:$AF10,"年")+COUNTIF(九月!$B10:$AF10,"年")+COUNTIF(十月!$B10:$AF10,"年")+COUNTIF(十一月!$B10:$AF10,"年")+COUNTIF(十二月!$B10:$AF10,"年"))</f>
        <v/>
      </c>
      <c r="D11" s="8" t="str">
        <f aca="false">IF(OR($A11="",$B11=""),"",B11-C11)</f>
        <v/>
      </c>
      <c r="E11" s="8" t="str">
        <f aca="false">IF($A11="","",COUNTIF(一月!$B10:$AF10,"病")+COUNTIF(二月!$B10:$AF10,"病")+COUNTIF(三月!$B10:$AF10,"病")+COUNTIF(四月!$B10:$AF10,"病")+COUNTIF(五月!$B10:$AF10,"病")+COUNTIF(六月!$B10:$AF10,"病")+COUNTIF(七月!$B10:$AF10,"病")+COUNTIF(八月!$B10:$AF10,"病")+COUNTIF(九月!$B10:$AF10,"病")+COUNTIF(十月!$B10:$AF10,"病")+COUNTIF(十一月!$B10:$AF10,"病")+COUNTIF(十二月!$B10:$AF10,"病"))</f>
        <v/>
      </c>
      <c r="F11" s="8" t="str">
        <f aca="false">IF($A11="","",COUNTIF(一月!$B10:$AF10,"事")+COUNTIF(二月!$B10:$AF10,"事")+COUNTIF(三月!$B10:$AF10,"事")+COUNTIF(四月!$B10:$AF10,"事")+COUNTIF(五月!$B10:$AF10,"事")+COUNTIF(六月!$B10:$AF10,"事")+COUNTIF(七月!$B10:$AF10,"事")+COUNTIF(八月!$B10:$AF10,"事")+COUNTIF(九月!$B10:$AF10,"事")+COUNTIF(十月!$B10:$AF10,"事")+COUNTIF(十一月!$B10:$AF10,"事")+COUNTIF(十二月!$B10:$AF10,"事"))</f>
        <v/>
      </c>
    </row>
    <row r="12" customFormat="false" ht="15" hidden="false" customHeight="false" outlineLevel="0" collapsed="false">
      <c r="A12" s="6"/>
      <c r="B12" s="7"/>
      <c r="C12" s="8" t="str">
        <f aca="false">IF($A12="","",COUNTIF(一月!$B11:$AF11,"年")+COUNTIF(二月!$B11:$AF11,"年")+COUNTIF(三月!$B11:$AF11,"年")+COUNTIF(四月!$B11:$AF11,"年")+COUNTIF(五月!$B11:$AF11,"年")+COUNTIF(六月!$B11:$AF11,"年")+COUNTIF(七月!$B11:$AF11,"年")+COUNTIF(八月!$B11:$AF11,"年")+COUNTIF(九月!$B11:$AF11,"年")+COUNTIF(十月!$B11:$AF11,"年")+COUNTIF(十一月!$B11:$AF11,"年")+COUNTIF(十二月!$B11:$AF11,"年"))</f>
        <v/>
      </c>
      <c r="D12" s="8" t="str">
        <f aca="false">IF(OR($A12="",$B12=""),"",B12-C12)</f>
        <v/>
      </c>
      <c r="E12" s="8" t="str">
        <f aca="false">IF($A12="","",COUNTIF(一月!$B11:$AF11,"病")+COUNTIF(二月!$B11:$AF11,"病")+COUNTIF(三月!$B11:$AF11,"病")+COUNTIF(四月!$B11:$AF11,"病")+COUNTIF(五月!$B11:$AF11,"病")+COUNTIF(六月!$B11:$AF11,"病")+COUNTIF(七月!$B11:$AF11,"病")+COUNTIF(八月!$B11:$AF11,"病")+COUNTIF(九月!$B11:$AF11,"病")+COUNTIF(十月!$B11:$AF11,"病")+COUNTIF(十一月!$B11:$AF11,"病")+COUNTIF(十二月!$B11:$AF11,"病"))</f>
        <v/>
      </c>
      <c r="F12" s="8" t="str">
        <f aca="false">IF($A12="","",COUNTIF(一月!$B11:$AF11,"事")+COUNTIF(二月!$B11:$AF11,"事")+COUNTIF(三月!$B11:$AF11,"事")+COUNTIF(四月!$B11:$AF11,"事")+COUNTIF(五月!$B11:$AF11,"事")+COUNTIF(六月!$B11:$AF11,"事")+COUNTIF(七月!$B11:$AF11,"事")+COUNTIF(八月!$B11:$AF11,"事")+COUNTIF(九月!$B11:$AF11,"事")+COUNTIF(十月!$B11:$AF11,"事")+COUNTIF(十一月!$B11:$AF11,"事")+COUNTIF(十二月!$B11:$AF11,"事"))</f>
        <v/>
      </c>
    </row>
    <row r="13" customFormat="false" ht="15" hidden="false" customHeight="false" outlineLevel="0" collapsed="false">
      <c r="A13" s="6"/>
      <c r="B13" s="7"/>
      <c r="C13" s="8" t="str">
        <f aca="false">IF($A13="","",COUNTIF(一月!$B12:$AF12,"年")+COUNTIF(二月!$B12:$AF12,"年")+COUNTIF(三月!$B12:$AF12,"年")+COUNTIF(四月!$B12:$AF12,"年")+COUNTIF(五月!$B12:$AF12,"年")+COUNTIF(六月!$B12:$AF12,"年")+COUNTIF(七月!$B12:$AF12,"年")+COUNTIF(八月!$B12:$AF12,"年")+COUNTIF(九月!$B12:$AF12,"年")+COUNTIF(十月!$B12:$AF12,"年")+COUNTIF(十一月!$B12:$AF12,"年")+COUNTIF(十二月!$B12:$AF12,"年"))</f>
        <v/>
      </c>
      <c r="D13" s="8" t="str">
        <f aca="false">IF(OR($A13="",$B13=""),"",B13-C13)</f>
        <v/>
      </c>
      <c r="E13" s="8" t="str">
        <f aca="false">IF($A13="","",COUNTIF(一月!$B12:$AF12,"病")+COUNTIF(二月!$B12:$AF12,"病")+COUNTIF(三月!$B12:$AF12,"病")+COUNTIF(四月!$B12:$AF12,"病")+COUNTIF(五月!$B12:$AF12,"病")+COUNTIF(六月!$B12:$AF12,"病")+COUNTIF(七月!$B12:$AF12,"病")+COUNTIF(八月!$B12:$AF12,"病")+COUNTIF(九月!$B12:$AF12,"病")+COUNTIF(十月!$B12:$AF12,"病")+COUNTIF(十一月!$B12:$AF12,"病")+COUNTIF(十二月!$B12:$AF12,"病"))</f>
        <v/>
      </c>
      <c r="F13" s="8" t="str">
        <f aca="false">IF($A13="","",COUNTIF(一月!$B12:$AF12,"事")+COUNTIF(二月!$B12:$AF12,"事")+COUNTIF(三月!$B12:$AF12,"事")+COUNTIF(四月!$B12:$AF12,"事")+COUNTIF(五月!$B12:$AF12,"事")+COUNTIF(六月!$B12:$AF12,"事")+COUNTIF(七月!$B12:$AF12,"事")+COUNTIF(八月!$B12:$AF12,"事")+COUNTIF(九月!$B12:$AF12,"事")+COUNTIF(十月!$B12:$AF12,"事")+COUNTIF(十一月!$B12:$AF12,"事")+COUNTIF(十二月!$B12:$AF12,"事"))</f>
        <v/>
      </c>
    </row>
    <row r="14" customFormat="false" ht="15" hidden="false" customHeight="false" outlineLevel="0" collapsed="false">
      <c r="A14" s="6"/>
      <c r="B14" s="7"/>
      <c r="C14" s="8" t="str">
        <f aca="false">IF($A14="","",COUNTIF(一月!$B13:$AF13,"年")+COUNTIF(二月!$B13:$AF13,"年")+COUNTIF(三月!$B13:$AF13,"年")+COUNTIF(四月!$B13:$AF13,"年")+COUNTIF(五月!$B13:$AF13,"年")+COUNTIF(六月!$B13:$AF13,"年")+COUNTIF(七月!$B13:$AF13,"年")+COUNTIF(八月!$B13:$AF13,"年")+COUNTIF(九月!$B13:$AF13,"年")+COUNTIF(十月!$B13:$AF13,"年")+COUNTIF(十一月!$B13:$AF13,"年")+COUNTIF(十二月!$B13:$AF13,"年"))</f>
        <v/>
      </c>
      <c r="D14" s="8" t="str">
        <f aca="false">IF(OR($A14="",$B14=""),"",B14-C14)</f>
        <v/>
      </c>
      <c r="E14" s="8" t="str">
        <f aca="false">IF($A14="","",COUNTIF(一月!$B13:$AF13,"病")+COUNTIF(二月!$B13:$AF13,"病")+COUNTIF(三月!$B13:$AF13,"病")+COUNTIF(四月!$B13:$AF13,"病")+COUNTIF(五月!$B13:$AF13,"病")+COUNTIF(六月!$B13:$AF13,"病")+COUNTIF(七月!$B13:$AF13,"病")+COUNTIF(八月!$B13:$AF13,"病")+COUNTIF(九月!$B13:$AF13,"病")+COUNTIF(十月!$B13:$AF13,"病")+COUNTIF(十一月!$B13:$AF13,"病")+COUNTIF(十二月!$B13:$AF13,"病"))</f>
        <v/>
      </c>
      <c r="F14" s="8" t="str">
        <f aca="false">IF($A14="","",COUNTIF(一月!$B13:$AF13,"事")+COUNTIF(二月!$B13:$AF13,"事")+COUNTIF(三月!$B13:$AF13,"事")+COUNTIF(四月!$B13:$AF13,"事")+COUNTIF(五月!$B13:$AF13,"事")+COUNTIF(六月!$B13:$AF13,"事")+COUNTIF(七月!$B13:$AF13,"事")+COUNTIF(八月!$B13:$AF13,"事")+COUNTIF(九月!$B13:$AF13,"事")+COUNTIF(十月!$B13:$AF13,"事")+COUNTIF(十一月!$B13:$AF13,"事")+COUNTIF(十二月!$B13:$AF13,"事"))</f>
        <v/>
      </c>
    </row>
    <row r="15" customFormat="false" ht="15" hidden="false" customHeight="false" outlineLevel="0" collapsed="false">
      <c r="A15" s="6"/>
      <c r="B15" s="7"/>
      <c r="C15" s="8" t="str">
        <f aca="false">IF($A15="","",COUNTIF(一月!$B14:$AF14,"年")+COUNTIF(二月!$B14:$AF14,"年")+COUNTIF(三月!$B14:$AF14,"年")+COUNTIF(四月!$B14:$AF14,"年")+COUNTIF(五月!$B14:$AF14,"年")+COUNTIF(六月!$B14:$AF14,"年")+COUNTIF(七月!$B14:$AF14,"年")+COUNTIF(八月!$B14:$AF14,"年")+COUNTIF(九月!$B14:$AF14,"年")+COUNTIF(十月!$B14:$AF14,"年")+COUNTIF(十一月!$B14:$AF14,"年")+COUNTIF(十二月!$B14:$AF14,"年"))</f>
        <v/>
      </c>
      <c r="D15" s="8" t="str">
        <f aca="false">IF(OR($A15="",$B15=""),"",B15-C15)</f>
        <v/>
      </c>
      <c r="E15" s="8" t="str">
        <f aca="false">IF($A15="","",COUNTIF(一月!$B14:$AF14,"病")+COUNTIF(二月!$B14:$AF14,"病")+COUNTIF(三月!$B14:$AF14,"病")+COUNTIF(四月!$B14:$AF14,"病")+COUNTIF(五月!$B14:$AF14,"病")+COUNTIF(六月!$B14:$AF14,"病")+COUNTIF(七月!$B14:$AF14,"病")+COUNTIF(八月!$B14:$AF14,"病")+COUNTIF(九月!$B14:$AF14,"病")+COUNTIF(十月!$B14:$AF14,"病")+COUNTIF(十一月!$B14:$AF14,"病")+COUNTIF(十二月!$B14:$AF14,"病"))</f>
        <v/>
      </c>
      <c r="F15" s="8" t="str">
        <f aca="false">IF($A15="","",COUNTIF(一月!$B14:$AF14,"事")+COUNTIF(二月!$B14:$AF14,"事")+COUNTIF(三月!$B14:$AF14,"事")+COUNTIF(四月!$B14:$AF14,"事")+COUNTIF(五月!$B14:$AF14,"事")+COUNTIF(六月!$B14:$AF14,"事")+COUNTIF(七月!$B14:$AF14,"事")+COUNTIF(八月!$B14:$AF14,"事")+COUNTIF(九月!$B14:$AF14,"事")+COUNTIF(十月!$B14:$AF14,"事")+COUNTIF(十一月!$B14:$AF14,"事")+COUNTIF(十二月!$B14:$AF14,"事"))</f>
        <v/>
      </c>
    </row>
    <row r="16" customFormat="false" ht="15" hidden="false" customHeight="false" outlineLevel="0" collapsed="false">
      <c r="A16" s="6"/>
      <c r="B16" s="7"/>
      <c r="C16" s="8" t="str">
        <f aca="false">IF($A16="","",COUNTIF(一月!$B15:$AF15,"年")+COUNTIF(二月!$B15:$AF15,"年")+COUNTIF(三月!$B15:$AF15,"年")+COUNTIF(四月!$B15:$AF15,"年")+COUNTIF(五月!$B15:$AF15,"年")+COUNTIF(六月!$B15:$AF15,"年")+COUNTIF(七月!$B15:$AF15,"年")+COUNTIF(八月!$B15:$AF15,"年")+COUNTIF(九月!$B15:$AF15,"年")+COUNTIF(十月!$B15:$AF15,"年")+COUNTIF(十一月!$B15:$AF15,"年")+COUNTIF(十二月!$B15:$AF15,"年"))</f>
        <v/>
      </c>
      <c r="D16" s="8" t="str">
        <f aca="false">IF(OR($A16="",$B16=""),"",B16-C16)</f>
        <v/>
      </c>
      <c r="E16" s="8" t="str">
        <f aca="false">IF($A16="","",COUNTIF(一月!$B15:$AF15,"病")+COUNTIF(二月!$B15:$AF15,"病")+COUNTIF(三月!$B15:$AF15,"病")+COUNTIF(四月!$B15:$AF15,"病")+COUNTIF(五月!$B15:$AF15,"病")+COUNTIF(六月!$B15:$AF15,"病")+COUNTIF(七月!$B15:$AF15,"病")+COUNTIF(八月!$B15:$AF15,"病")+COUNTIF(九月!$B15:$AF15,"病")+COUNTIF(十月!$B15:$AF15,"病")+COUNTIF(十一月!$B15:$AF15,"病")+COUNTIF(十二月!$B15:$AF15,"病"))</f>
        <v/>
      </c>
      <c r="F16" s="8" t="str">
        <f aca="false">IF($A16="","",COUNTIF(一月!$B15:$AF15,"事")+COUNTIF(二月!$B15:$AF15,"事")+COUNTIF(三月!$B15:$AF15,"事")+COUNTIF(四月!$B15:$AF15,"事")+COUNTIF(五月!$B15:$AF15,"事")+COUNTIF(六月!$B15:$AF15,"事")+COUNTIF(七月!$B15:$AF15,"事")+COUNTIF(八月!$B15:$AF15,"事")+COUNTIF(九月!$B15:$AF15,"事")+COUNTIF(十月!$B15:$AF15,"事")+COUNTIF(十一月!$B15:$AF15,"事")+COUNTIF(十二月!$B15:$AF15,"事"))</f>
        <v/>
      </c>
    </row>
    <row r="17" customFormat="false" ht="15" hidden="false" customHeight="false" outlineLevel="0" collapsed="false">
      <c r="A17" s="6"/>
      <c r="B17" s="7"/>
      <c r="C17" s="8" t="str">
        <f aca="false">IF($A17="","",COUNTIF(一月!$B16:$AF16,"年")+COUNTIF(二月!$B16:$AF16,"年")+COUNTIF(三月!$B16:$AF16,"年")+COUNTIF(四月!$B16:$AF16,"年")+COUNTIF(五月!$B16:$AF16,"年")+COUNTIF(六月!$B16:$AF16,"年")+COUNTIF(七月!$B16:$AF16,"年")+COUNTIF(八月!$B16:$AF16,"年")+COUNTIF(九月!$B16:$AF16,"年")+COUNTIF(十月!$B16:$AF16,"年")+COUNTIF(十一月!$B16:$AF16,"年")+COUNTIF(十二月!$B16:$AF16,"年"))</f>
        <v/>
      </c>
      <c r="D17" s="8" t="str">
        <f aca="false">IF(OR($A17="",$B17=""),"",B17-C17)</f>
        <v/>
      </c>
      <c r="E17" s="8" t="str">
        <f aca="false">IF($A17="","",COUNTIF(一月!$B16:$AF16,"病")+COUNTIF(二月!$B16:$AF16,"病")+COUNTIF(三月!$B16:$AF16,"病")+COUNTIF(四月!$B16:$AF16,"病")+COUNTIF(五月!$B16:$AF16,"病")+COUNTIF(六月!$B16:$AF16,"病")+COUNTIF(七月!$B16:$AF16,"病")+COUNTIF(八月!$B16:$AF16,"病")+COUNTIF(九月!$B16:$AF16,"病")+COUNTIF(十月!$B16:$AF16,"病")+COUNTIF(十一月!$B16:$AF16,"病")+COUNTIF(十二月!$B16:$AF16,"病"))</f>
        <v/>
      </c>
      <c r="F17" s="8" t="str">
        <f aca="false">IF($A17="","",COUNTIF(一月!$B16:$AF16,"事")+COUNTIF(二月!$B16:$AF16,"事")+COUNTIF(三月!$B16:$AF16,"事")+COUNTIF(四月!$B16:$AF16,"事")+COUNTIF(五月!$B16:$AF16,"事")+COUNTIF(六月!$B16:$AF16,"事")+COUNTIF(七月!$B16:$AF16,"事")+COUNTIF(八月!$B16:$AF16,"事")+COUNTIF(九月!$B16:$AF16,"事")+COUNTIF(十月!$B16:$AF16,"事")+COUNTIF(十一月!$B16:$AF16,"事")+COUNTIF(十二月!$B16:$AF16,"事"))</f>
        <v/>
      </c>
    </row>
    <row r="18" customFormat="false" ht="15" hidden="false" customHeight="false" outlineLevel="0" collapsed="false">
      <c r="A18" s="6"/>
      <c r="B18" s="7"/>
      <c r="C18" s="8" t="str">
        <f aca="false">IF($A18="","",COUNTIF(一月!$B17:$AF17,"年")+COUNTIF(二月!$B17:$AF17,"年")+COUNTIF(三月!$B17:$AF17,"年")+COUNTIF(四月!$B17:$AF17,"年")+COUNTIF(五月!$B17:$AF17,"年")+COUNTIF(六月!$B17:$AF17,"年")+COUNTIF(七月!$B17:$AF17,"年")+COUNTIF(八月!$B17:$AF17,"年")+COUNTIF(九月!$B17:$AF17,"年")+COUNTIF(十月!$B17:$AF17,"年")+COUNTIF(十一月!$B17:$AF17,"年")+COUNTIF(十二月!$B17:$AF17,"年"))</f>
        <v/>
      </c>
      <c r="D18" s="8" t="str">
        <f aca="false">IF(OR($A18="",$B18=""),"",B18-C18)</f>
        <v/>
      </c>
      <c r="E18" s="8" t="str">
        <f aca="false">IF($A18="","",COUNTIF(一月!$B17:$AF17,"病")+COUNTIF(二月!$B17:$AF17,"病")+COUNTIF(三月!$B17:$AF17,"病")+COUNTIF(四月!$B17:$AF17,"病")+COUNTIF(五月!$B17:$AF17,"病")+COUNTIF(六月!$B17:$AF17,"病")+COUNTIF(七月!$B17:$AF17,"病")+COUNTIF(八月!$B17:$AF17,"病")+COUNTIF(九月!$B17:$AF17,"病")+COUNTIF(十月!$B17:$AF17,"病")+COUNTIF(十一月!$B17:$AF17,"病")+COUNTIF(十二月!$B17:$AF17,"病"))</f>
        <v/>
      </c>
      <c r="F18" s="8" t="str">
        <f aca="false">IF($A18="","",COUNTIF(一月!$B17:$AF17,"事")+COUNTIF(二月!$B17:$AF17,"事")+COUNTIF(三月!$B17:$AF17,"事")+COUNTIF(四月!$B17:$AF17,"事")+COUNTIF(五月!$B17:$AF17,"事")+COUNTIF(六月!$B17:$AF17,"事")+COUNTIF(七月!$B17:$AF17,"事")+COUNTIF(八月!$B17:$AF17,"事")+COUNTIF(九月!$B17:$AF17,"事")+COUNTIF(十月!$B17:$AF17,"事")+COUNTIF(十一月!$B17:$AF17,"事")+COUNTIF(十二月!$B17:$AF17,"事"))</f>
        <v/>
      </c>
    </row>
    <row r="19" customFormat="false" ht="15" hidden="false" customHeight="false" outlineLevel="0" collapsed="false">
      <c r="A19" s="6"/>
      <c r="B19" s="7"/>
      <c r="C19" s="8" t="str">
        <f aca="false">IF($A19="","",COUNTIF(一月!$B18:$AF18,"年")+COUNTIF(二月!$B18:$AF18,"年")+COUNTIF(三月!$B18:$AF18,"年")+COUNTIF(四月!$B18:$AF18,"年")+COUNTIF(五月!$B18:$AF18,"年")+COUNTIF(六月!$B18:$AF18,"年")+COUNTIF(七月!$B18:$AF18,"年")+COUNTIF(八月!$B18:$AF18,"年")+COUNTIF(九月!$B18:$AF18,"年")+COUNTIF(十月!$B18:$AF18,"年")+COUNTIF(十一月!$B18:$AF18,"年")+COUNTIF(十二月!$B18:$AF18,"年"))</f>
        <v/>
      </c>
      <c r="D19" s="8" t="str">
        <f aca="false">IF(OR($A19="",$B19=""),"",B19-C19)</f>
        <v/>
      </c>
      <c r="E19" s="8" t="str">
        <f aca="false">IF($A19="","",COUNTIF(一月!$B18:$AF18,"病")+COUNTIF(二月!$B18:$AF18,"病")+COUNTIF(三月!$B18:$AF18,"病")+COUNTIF(四月!$B18:$AF18,"病")+COUNTIF(五月!$B18:$AF18,"病")+COUNTIF(六月!$B18:$AF18,"病")+COUNTIF(七月!$B18:$AF18,"病")+COUNTIF(八月!$B18:$AF18,"病")+COUNTIF(九月!$B18:$AF18,"病")+COUNTIF(十月!$B18:$AF18,"病")+COUNTIF(十一月!$B18:$AF18,"病")+COUNTIF(十二月!$B18:$AF18,"病"))</f>
        <v/>
      </c>
      <c r="F19" s="8" t="str">
        <f aca="false">IF($A19="","",COUNTIF(一月!$B18:$AF18,"事")+COUNTIF(二月!$B18:$AF18,"事")+COUNTIF(三月!$B18:$AF18,"事")+COUNTIF(四月!$B18:$AF18,"事")+COUNTIF(五月!$B18:$AF18,"事")+COUNTIF(六月!$B18:$AF18,"事")+COUNTIF(七月!$B18:$AF18,"事")+COUNTIF(八月!$B18:$AF18,"事")+COUNTIF(九月!$B18:$AF18,"事")+COUNTIF(十月!$B18:$AF18,"事")+COUNTIF(十一月!$B18:$AF18,"事")+COUNTIF(十二月!$B18:$AF18,"事"))</f>
        <v/>
      </c>
    </row>
    <row r="20" customFormat="false" ht="15" hidden="false" customHeight="false" outlineLevel="0" collapsed="false">
      <c r="A20" s="6"/>
      <c r="B20" s="7"/>
      <c r="C20" s="8" t="str">
        <f aca="false">IF($A20="","",COUNTIF(一月!$B19:$AF19,"年")+COUNTIF(二月!$B19:$AF19,"年")+COUNTIF(三月!$B19:$AF19,"年")+COUNTIF(四月!$B19:$AF19,"年")+COUNTIF(五月!$B19:$AF19,"年")+COUNTIF(六月!$B19:$AF19,"年")+COUNTIF(七月!$B19:$AF19,"年")+COUNTIF(八月!$B19:$AF19,"年")+COUNTIF(九月!$B19:$AF19,"年")+COUNTIF(十月!$B19:$AF19,"年")+COUNTIF(十一月!$B19:$AF19,"年")+COUNTIF(十二月!$B19:$AF19,"年"))</f>
        <v/>
      </c>
      <c r="D20" s="8" t="str">
        <f aca="false">IF(OR($A20="",$B20=""),"",B20-C20)</f>
        <v/>
      </c>
      <c r="E20" s="8" t="str">
        <f aca="false">IF($A20="","",COUNTIF(一月!$B19:$AF19,"病")+COUNTIF(二月!$B19:$AF19,"病")+COUNTIF(三月!$B19:$AF19,"病")+COUNTIF(四月!$B19:$AF19,"病")+COUNTIF(五月!$B19:$AF19,"病")+COUNTIF(六月!$B19:$AF19,"病")+COUNTIF(七月!$B19:$AF19,"病")+COUNTIF(八月!$B19:$AF19,"病")+COUNTIF(九月!$B19:$AF19,"病")+COUNTIF(十月!$B19:$AF19,"病")+COUNTIF(十一月!$B19:$AF19,"病")+COUNTIF(十二月!$B19:$AF19,"病"))</f>
        <v/>
      </c>
      <c r="F20" s="8" t="str">
        <f aca="false">IF($A20="","",COUNTIF(一月!$B19:$AF19,"事")+COUNTIF(二月!$B19:$AF19,"事")+COUNTIF(三月!$B19:$AF19,"事")+COUNTIF(四月!$B19:$AF19,"事")+COUNTIF(五月!$B19:$AF19,"事")+COUNTIF(六月!$B19:$AF19,"事")+COUNTIF(七月!$B19:$AF19,"事")+COUNTIF(八月!$B19:$AF19,"事")+COUNTIF(九月!$B19:$AF19,"事")+COUNTIF(十月!$B19:$AF19,"事")+COUNTIF(十一月!$B19:$AF19,"事")+COUNTIF(十二月!$B19:$AF19,"事"))</f>
        <v/>
      </c>
    </row>
    <row r="22" customFormat="false" ht="15" hidden="false" customHeight="true" outlineLevel="0" collapsed="false">
      <c r="A22" s="9" t="s">
        <v>10</v>
      </c>
      <c r="B22" s="9"/>
      <c r="C22" s="9"/>
      <c r="D22" s="9"/>
      <c r="E22" s="9"/>
      <c r="F22" s="9"/>
      <c r="G22" s="9"/>
    </row>
  </sheetData>
  <mergeCells count="2">
    <mergeCell ref="C2:G3"/>
    <mergeCell ref="A22:G22"/>
  </mergeCells>
  <hyperlinks>
    <hyperlink ref="A22" r:id="rId1" display="免费模板，来自 Klokka：Kamzan 的员工工时管理软件。kamzan.com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9.4" hidden="false" customHeight="false" outlineLevel="0" collapsed="false">
      <c r="A1" s="10" t="str">
        <f aca="false">"一月 "&amp;汇总!$B$2</f>
        <v>一月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46388</v>
      </c>
      <c r="C3" s="12" t="n">
        <f aca="false">IF(C4="","",C4)</f>
        <v>46389</v>
      </c>
      <c r="D3" s="12" t="n">
        <f aca="false">IF(D4="","",D4)</f>
        <v>46390</v>
      </c>
      <c r="E3" s="12" t="n">
        <f aca="false">IF(E4="","",E4)</f>
        <v>46391</v>
      </c>
      <c r="F3" s="12" t="n">
        <f aca="false">IF(F4="","",F4)</f>
        <v>46392</v>
      </c>
      <c r="G3" s="12" t="n">
        <f aca="false">IF(G4="","",G4)</f>
        <v>46393</v>
      </c>
      <c r="H3" s="12" t="n">
        <f aca="false">IF(H4="","",H4)</f>
        <v>46394</v>
      </c>
      <c r="I3" s="12" t="n">
        <f aca="false">IF(I4="","",I4)</f>
        <v>46395</v>
      </c>
      <c r="J3" s="12" t="n">
        <f aca="false">IF(J4="","",J4)</f>
        <v>46396</v>
      </c>
      <c r="K3" s="12" t="n">
        <f aca="false">IF(K4="","",K4)</f>
        <v>46397</v>
      </c>
      <c r="L3" s="12" t="n">
        <f aca="false">IF(L4="","",L4)</f>
        <v>46398</v>
      </c>
      <c r="M3" s="12" t="n">
        <f aca="false">IF(M4="","",M4)</f>
        <v>46399</v>
      </c>
      <c r="N3" s="12" t="n">
        <f aca="false">IF(N4="","",N4)</f>
        <v>46400</v>
      </c>
      <c r="O3" s="12" t="n">
        <f aca="false">IF(O4="","",O4)</f>
        <v>46401</v>
      </c>
      <c r="P3" s="12" t="n">
        <f aca="false">IF(P4="","",P4)</f>
        <v>46402</v>
      </c>
      <c r="Q3" s="12" t="n">
        <f aca="false">IF(Q4="","",Q4)</f>
        <v>46403</v>
      </c>
      <c r="R3" s="12" t="n">
        <f aca="false">IF(R4="","",R4)</f>
        <v>46404</v>
      </c>
      <c r="S3" s="12" t="n">
        <f aca="false">IF(S4="","",S4)</f>
        <v>46405</v>
      </c>
      <c r="T3" s="12" t="n">
        <f aca="false">IF(T4="","",T4)</f>
        <v>46406</v>
      </c>
      <c r="U3" s="12" t="n">
        <f aca="false">IF(U4="","",U4)</f>
        <v>46407</v>
      </c>
      <c r="V3" s="12" t="n">
        <f aca="false">IF(V4="","",V4)</f>
        <v>46408</v>
      </c>
      <c r="W3" s="12" t="n">
        <f aca="false">IF(W4="","",W4)</f>
        <v>46409</v>
      </c>
      <c r="X3" s="12" t="n">
        <f aca="false">IF(X4="","",X4)</f>
        <v>46410</v>
      </c>
      <c r="Y3" s="12" t="n">
        <f aca="false">IF(Y4="","",Y4)</f>
        <v>46411</v>
      </c>
      <c r="Z3" s="12" t="n">
        <f aca="false">IF(Z4="","",Z4)</f>
        <v>46412</v>
      </c>
      <c r="AA3" s="12" t="n">
        <f aca="false">IF(AA4="","",AA4)</f>
        <v>46413</v>
      </c>
      <c r="AB3" s="12" t="n">
        <f aca="false">IF(AB4="","",AB4)</f>
        <v>46414</v>
      </c>
      <c r="AC3" s="12" t="n">
        <f aca="false">IF(AC4="","",AC4)</f>
        <v>46415</v>
      </c>
      <c r="AD3" s="12" t="n">
        <f aca="false">IF(AD4="","",AD4)</f>
        <v>46416</v>
      </c>
      <c r="AE3" s="12" t="n">
        <f aca="false">IF(AE4="","",AE4)</f>
        <v>46417</v>
      </c>
      <c r="AF3" s="12" t="n">
        <f aca="false">IF(AF4="","",AF4)</f>
        <v>46418</v>
      </c>
    </row>
    <row r="4" customFormat="false" ht="15" hidden="false" customHeight="false" outlineLevel="0" collapsed="false">
      <c r="A4" s="11"/>
      <c r="B4" s="13" t="n">
        <f aca="false">IF(MONTH(DATE(汇总!$B$2,1,1)+0)=1,DATE(汇总!$B$2,1,1)+0,"")</f>
        <v>46388</v>
      </c>
      <c r="C4" s="13" t="n">
        <f aca="false">IF(MONTH(DATE(汇总!$B$2,1,1)+1)=1,DATE(汇总!$B$2,1,1)+1,"")</f>
        <v>46389</v>
      </c>
      <c r="D4" s="13" t="n">
        <f aca="false">IF(MONTH(DATE(汇总!$B$2,1,1)+2)=1,DATE(汇总!$B$2,1,1)+2,"")</f>
        <v>46390</v>
      </c>
      <c r="E4" s="13" t="n">
        <f aca="false">IF(MONTH(DATE(汇总!$B$2,1,1)+3)=1,DATE(汇总!$B$2,1,1)+3,"")</f>
        <v>46391</v>
      </c>
      <c r="F4" s="13" t="n">
        <f aca="false">IF(MONTH(DATE(汇总!$B$2,1,1)+4)=1,DATE(汇总!$B$2,1,1)+4,"")</f>
        <v>46392</v>
      </c>
      <c r="G4" s="13" t="n">
        <f aca="false">IF(MONTH(DATE(汇总!$B$2,1,1)+5)=1,DATE(汇总!$B$2,1,1)+5,"")</f>
        <v>46393</v>
      </c>
      <c r="H4" s="13" t="n">
        <f aca="false">IF(MONTH(DATE(汇总!$B$2,1,1)+6)=1,DATE(汇总!$B$2,1,1)+6,"")</f>
        <v>46394</v>
      </c>
      <c r="I4" s="13" t="n">
        <f aca="false">IF(MONTH(DATE(汇总!$B$2,1,1)+7)=1,DATE(汇总!$B$2,1,1)+7,"")</f>
        <v>46395</v>
      </c>
      <c r="J4" s="13" t="n">
        <f aca="false">IF(MONTH(DATE(汇总!$B$2,1,1)+8)=1,DATE(汇总!$B$2,1,1)+8,"")</f>
        <v>46396</v>
      </c>
      <c r="K4" s="13" t="n">
        <f aca="false">IF(MONTH(DATE(汇总!$B$2,1,1)+9)=1,DATE(汇总!$B$2,1,1)+9,"")</f>
        <v>46397</v>
      </c>
      <c r="L4" s="13" t="n">
        <f aca="false">IF(MONTH(DATE(汇总!$B$2,1,1)+10)=1,DATE(汇总!$B$2,1,1)+10,"")</f>
        <v>46398</v>
      </c>
      <c r="M4" s="13" t="n">
        <f aca="false">IF(MONTH(DATE(汇总!$B$2,1,1)+11)=1,DATE(汇总!$B$2,1,1)+11,"")</f>
        <v>46399</v>
      </c>
      <c r="N4" s="13" t="n">
        <f aca="false">IF(MONTH(DATE(汇总!$B$2,1,1)+12)=1,DATE(汇总!$B$2,1,1)+12,"")</f>
        <v>46400</v>
      </c>
      <c r="O4" s="13" t="n">
        <f aca="false">IF(MONTH(DATE(汇总!$B$2,1,1)+13)=1,DATE(汇总!$B$2,1,1)+13,"")</f>
        <v>46401</v>
      </c>
      <c r="P4" s="13" t="n">
        <f aca="false">IF(MONTH(DATE(汇总!$B$2,1,1)+14)=1,DATE(汇总!$B$2,1,1)+14,"")</f>
        <v>46402</v>
      </c>
      <c r="Q4" s="13" t="n">
        <f aca="false">IF(MONTH(DATE(汇总!$B$2,1,1)+15)=1,DATE(汇总!$B$2,1,1)+15,"")</f>
        <v>46403</v>
      </c>
      <c r="R4" s="13" t="n">
        <f aca="false">IF(MONTH(DATE(汇总!$B$2,1,1)+16)=1,DATE(汇总!$B$2,1,1)+16,"")</f>
        <v>46404</v>
      </c>
      <c r="S4" s="13" t="n">
        <f aca="false">IF(MONTH(DATE(汇总!$B$2,1,1)+17)=1,DATE(汇总!$B$2,1,1)+17,"")</f>
        <v>46405</v>
      </c>
      <c r="T4" s="13" t="n">
        <f aca="false">IF(MONTH(DATE(汇总!$B$2,1,1)+18)=1,DATE(汇总!$B$2,1,1)+18,"")</f>
        <v>46406</v>
      </c>
      <c r="U4" s="13" t="n">
        <f aca="false">IF(MONTH(DATE(汇总!$B$2,1,1)+19)=1,DATE(汇总!$B$2,1,1)+19,"")</f>
        <v>46407</v>
      </c>
      <c r="V4" s="13" t="n">
        <f aca="false">IF(MONTH(DATE(汇总!$B$2,1,1)+20)=1,DATE(汇总!$B$2,1,1)+20,"")</f>
        <v>46408</v>
      </c>
      <c r="W4" s="13" t="n">
        <f aca="false">IF(MONTH(DATE(汇总!$B$2,1,1)+21)=1,DATE(汇总!$B$2,1,1)+21,"")</f>
        <v>46409</v>
      </c>
      <c r="X4" s="13" t="n">
        <f aca="false">IF(MONTH(DATE(汇总!$B$2,1,1)+22)=1,DATE(汇总!$B$2,1,1)+22,"")</f>
        <v>46410</v>
      </c>
      <c r="Y4" s="13" t="n">
        <f aca="false">IF(MONTH(DATE(汇总!$B$2,1,1)+23)=1,DATE(汇总!$B$2,1,1)+23,"")</f>
        <v>46411</v>
      </c>
      <c r="Z4" s="13" t="n">
        <f aca="false">IF(MONTH(DATE(汇总!$B$2,1,1)+24)=1,DATE(汇总!$B$2,1,1)+24,"")</f>
        <v>46412</v>
      </c>
      <c r="AA4" s="13" t="n">
        <f aca="false">IF(MONTH(DATE(汇总!$B$2,1,1)+25)=1,DATE(汇总!$B$2,1,1)+25,"")</f>
        <v>46413</v>
      </c>
      <c r="AB4" s="13" t="n">
        <f aca="false">IF(MONTH(DATE(汇总!$B$2,1,1)+26)=1,DATE(汇总!$B$2,1,1)+26,"")</f>
        <v>46414</v>
      </c>
      <c r="AC4" s="13" t="n">
        <f aca="false">IF(MONTH(DATE(汇总!$B$2,1,1)+27)=1,DATE(汇总!$B$2,1,1)+27,"")</f>
        <v>46415</v>
      </c>
      <c r="AD4" s="13" t="n">
        <f aca="false">IF(MONTH(DATE(汇总!$B$2,1,1)+28)=1,DATE(汇总!$B$2,1,1)+28,"")</f>
        <v>46416</v>
      </c>
      <c r="AE4" s="13" t="n">
        <f aca="false">IF(MONTH(DATE(汇总!$B$2,1,1)+29)=1,DATE(汇总!$B$2,1,1)+29,"")</f>
        <v>46417</v>
      </c>
      <c r="AF4" s="13" t="n">
        <f aca="false">IF(MONTH(DATE(汇总!$B$2,1,1)+30)=1,DATE(汇总!$B$2,1,1)+30,"")</f>
        <v>46418</v>
      </c>
    </row>
    <row r="5" customFormat="false" ht="15" hidden="false" customHeight="false" outlineLevel="0" collapsed="false">
      <c r="A5" s="6" t="str">
        <f aca="false">IF(汇总!$A6="","",汇总!$A6)</f>
        <v>王芳</v>
      </c>
      <c r="B5" s="7"/>
      <c r="C5" s="7"/>
      <c r="D5" s="7"/>
      <c r="E5" s="14" t="s">
        <v>11</v>
      </c>
      <c r="F5" s="14" t="s">
        <v>11</v>
      </c>
      <c r="G5" s="14" t="s">
        <v>11</v>
      </c>
      <c r="H5" s="14" t="s">
        <v>11</v>
      </c>
      <c r="I5" s="14" t="s">
        <v>11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IF(汇总!$A7="","",汇总!$A7)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IF(汇总!$A8="","",汇总!$A8)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IF(汇总!$A9="","",汇总!$A9)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IF(汇总!$A10="","",汇总!$A10)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IF(汇总!$A11="","",汇总!$A11)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IF(汇总!$A12="","",汇总!$A12)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IF(汇总!$A13="","",汇总!$A13)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IF(汇总!$A14="","",汇总!$A14)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IF(汇总!$A15="","",汇总!$A15)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IF(汇总!$A16="","",汇总!$A16)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IF(汇总!$A17="","",汇总!$A17)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IF(汇总!$A18="","",汇总!$A18)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IF(汇总!$A19="","",汇总!$A19)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IF(汇总!$A20="","",汇总!$A20)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"年"</formula>
    </cfRule>
    <cfRule type="cellIs" priority="4" operator="equal" aboveAverage="0" equalAverage="0" bottom="0" percent="0" rank="0" text="" dxfId="2">
      <formula>"病"</formula>
    </cfRule>
    <cfRule type="cellIs" priority="5" operator="equal" aboveAverage="0" equalAverage="0" bottom="0" percent="0" rank="0" text="" dxfId="3">
      <formula>"事"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9.4" hidden="false" customHeight="false" outlineLevel="0" collapsed="false">
      <c r="A1" s="10" t="str">
        <f aca="false">"二月 "&amp;汇总!$B$2</f>
        <v>二月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46419</v>
      </c>
      <c r="C3" s="12" t="n">
        <f aca="false">IF(C4="","",C4)</f>
        <v>46420</v>
      </c>
      <c r="D3" s="12" t="n">
        <f aca="false">IF(D4="","",D4)</f>
        <v>46421</v>
      </c>
      <c r="E3" s="12" t="n">
        <f aca="false">IF(E4="","",E4)</f>
        <v>46422</v>
      </c>
      <c r="F3" s="12" t="n">
        <f aca="false">IF(F4="","",F4)</f>
        <v>46423</v>
      </c>
      <c r="G3" s="12" t="n">
        <f aca="false">IF(G4="","",G4)</f>
        <v>46424</v>
      </c>
      <c r="H3" s="12" t="n">
        <f aca="false">IF(H4="","",H4)</f>
        <v>46425</v>
      </c>
      <c r="I3" s="12" t="n">
        <f aca="false">IF(I4="","",I4)</f>
        <v>46426</v>
      </c>
      <c r="J3" s="12" t="n">
        <f aca="false">IF(J4="","",J4)</f>
        <v>46427</v>
      </c>
      <c r="K3" s="12" t="n">
        <f aca="false">IF(K4="","",K4)</f>
        <v>46428</v>
      </c>
      <c r="L3" s="12" t="n">
        <f aca="false">IF(L4="","",L4)</f>
        <v>46429</v>
      </c>
      <c r="M3" s="12" t="n">
        <f aca="false">IF(M4="","",M4)</f>
        <v>46430</v>
      </c>
      <c r="N3" s="12" t="n">
        <f aca="false">IF(N4="","",N4)</f>
        <v>46431</v>
      </c>
      <c r="O3" s="12" t="n">
        <f aca="false">IF(O4="","",O4)</f>
        <v>46432</v>
      </c>
      <c r="P3" s="12" t="n">
        <f aca="false">IF(P4="","",P4)</f>
        <v>46433</v>
      </c>
      <c r="Q3" s="12" t="n">
        <f aca="false">IF(Q4="","",Q4)</f>
        <v>46434</v>
      </c>
      <c r="R3" s="12" t="n">
        <f aca="false">IF(R4="","",R4)</f>
        <v>46435</v>
      </c>
      <c r="S3" s="12" t="n">
        <f aca="false">IF(S4="","",S4)</f>
        <v>46436</v>
      </c>
      <c r="T3" s="12" t="n">
        <f aca="false">IF(T4="","",T4)</f>
        <v>46437</v>
      </c>
      <c r="U3" s="12" t="n">
        <f aca="false">IF(U4="","",U4)</f>
        <v>46438</v>
      </c>
      <c r="V3" s="12" t="n">
        <f aca="false">IF(V4="","",V4)</f>
        <v>46439</v>
      </c>
      <c r="W3" s="12" t="n">
        <f aca="false">IF(W4="","",W4)</f>
        <v>46440</v>
      </c>
      <c r="X3" s="12" t="n">
        <f aca="false">IF(X4="","",X4)</f>
        <v>46441</v>
      </c>
      <c r="Y3" s="12" t="n">
        <f aca="false">IF(Y4="","",Y4)</f>
        <v>46442</v>
      </c>
      <c r="Z3" s="12" t="n">
        <f aca="false">IF(Z4="","",Z4)</f>
        <v>46443</v>
      </c>
      <c r="AA3" s="12" t="n">
        <f aca="false">IF(AA4="","",AA4)</f>
        <v>46444</v>
      </c>
      <c r="AB3" s="12" t="n">
        <f aca="false">IF(AB4="","",AB4)</f>
        <v>46445</v>
      </c>
      <c r="AC3" s="12" t="n">
        <f aca="false">IF(AC4="","",AC4)</f>
        <v>46446</v>
      </c>
      <c r="AD3" s="12" t="str">
        <f aca="false">IF(AD4="","",AD4)</f>
        <v/>
      </c>
      <c r="AE3" s="12" t="str">
        <f aca="false">IF(AE4="","",AE4)</f>
        <v/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IF(MONTH(DATE(汇总!$B$2,2,1)+0)=2,DATE(汇总!$B$2,2,1)+0,"")</f>
        <v>46419</v>
      </c>
      <c r="C4" s="13" t="n">
        <f aca="false">IF(MONTH(DATE(汇总!$B$2,2,1)+1)=2,DATE(汇总!$B$2,2,1)+1,"")</f>
        <v>46420</v>
      </c>
      <c r="D4" s="13" t="n">
        <f aca="false">IF(MONTH(DATE(汇总!$B$2,2,1)+2)=2,DATE(汇总!$B$2,2,1)+2,"")</f>
        <v>46421</v>
      </c>
      <c r="E4" s="13" t="n">
        <f aca="false">IF(MONTH(DATE(汇总!$B$2,2,1)+3)=2,DATE(汇总!$B$2,2,1)+3,"")</f>
        <v>46422</v>
      </c>
      <c r="F4" s="13" t="n">
        <f aca="false">IF(MONTH(DATE(汇总!$B$2,2,1)+4)=2,DATE(汇总!$B$2,2,1)+4,"")</f>
        <v>46423</v>
      </c>
      <c r="G4" s="13" t="n">
        <f aca="false">IF(MONTH(DATE(汇总!$B$2,2,1)+5)=2,DATE(汇总!$B$2,2,1)+5,"")</f>
        <v>46424</v>
      </c>
      <c r="H4" s="13" t="n">
        <f aca="false">IF(MONTH(DATE(汇总!$B$2,2,1)+6)=2,DATE(汇总!$B$2,2,1)+6,"")</f>
        <v>46425</v>
      </c>
      <c r="I4" s="13" t="n">
        <f aca="false">IF(MONTH(DATE(汇总!$B$2,2,1)+7)=2,DATE(汇总!$B$2,2,1)+7,"")</f>
        <v>46426</v>
      </c>
      <c r="J4" s="13" t="n">
        <f aca="false">IF(MONTH(DATE(汇总!$B$2,2,1)+8)=2,DATE(汇总!$B$2,2,1)+8,"")</f>
        <v>46427</v>
      </c>
      <c r="K4" s="13" t="n">
        <f aca="false">IF(MONTH(DATE(汇总!$B$2,2,1)+9)=2,DATE(汇总!$B$2,2,1)+9,"")</f>
        <v>46428</v>
      </c>
      <c r="L4" s="13" t="n">
        <f aca="false">IF(MONTH(DATE(汇总!$B$2,2,1)+10)=2,DATE(汇总!$B$2,2,1)+10,"")</f>
        <v>46429</v>
      </c>
      <c r="M4" s="13" t="n">
        <f aca="false">IF(MONTH(DATE(汇总!$B$2,2,1)+11)=2,DATE(汇总!$B$2,2,1)+11,"")</f>
        <v>46430</v>
      </c>
      <c r="N4" s="13" t="n">
        <f aca="false">IF(MONTH(DATE(汇总!$B$2,2,1)+12)=2,DATE(汇总!$B$2,2,1)+12,"")</f>
        <v>46431</v>
      </c>
      <c r="O4" s="13" t="n">
        <f aca="false">IF(MONTH(DATE(汇总!$B$2,2,1)+13)=2,DATE(汇总!$B$2,2,1)+13,"")</f>
        <v>46432</v>
      </c>
      <c r="P4" s="13" t="n">
        <f aca="false">IF(MONTH(DATE(汇总!$B$2,2,1)+14)=2,DATE(汇总!$B$2,2,1)+14,"")</f>
        <v>46433</v>
      </c>
      <c r="Q4" s="13" t="n">
        <f aca="false">IF(MONTH(DATE(汇总!$B$2,2,1)+15)=2,DATE(汇总!$B$2,2,1)+15,"")</f>
        <v>46434</v>
      </c>
      <c r="R4" s="13" t="n">
        <f aca="false">IF(MONTH(DATE(汇总!$B$2,2,1)+16)=2,DATE(汇总!$B$2,2,1)+16,"")</f>
        <v>46435</v>
      </c>
      <c r="S4" s="13" t="n">
        <f aca="false">IF(MONTH(DATE(汇总!$B$2,2,1)+17)=2,DATE(汇总!$B$2,2,1)+17,"")</f>
        <v>46436</v>
      </c>
      <c r="T4" s="13" t="n">
        <f aca="false">IF(MONTH(DATE(汇总!$B$2,2,1)+18)=2,DATE(汇总!$B$2,2,1)+18,"")</f>
        <v>46437</v>
      </c>
      <c r="U4" s="13" t="n">
        <f aca="false">IF(MONTH(DATE(汇总!$B$2,2,1)+19)=2,DATE(汇总!$B$2,2,1)+19,"")</f>
        <v>46438</v>
      </c>
      <c r="V4" s="13" t="n">
        <f aca="false">IF(MONTH(DATE(汇总!$B$2,2,1)+20)=2,DATE(汇总!$B$2,2,1)+20,"")</f>
        <v>46439</v>
      </c>
      <c r="W4" s="13" t="n">
        <f aca="false">IF(MONTH(DATE(汇总!$B$2,2,1)+21)=2,DATE(汇总!$B$2,2,1)+21,"")</f>
        <v>46440</v>
      </c>
      <c r="X4" s="13" t="n">
        <f aca="false">IF(MONTH(DATE(汇总!$B$2,2,1)+22)=2,DATE(汇总!$B$2,2,1)+22,"")</f>
        <v>46441</v>
      </c>
      <c r="Y4" s="13" t="n">
        <f aca="false">IF(MONTH(DATE(汇总!$B$2,2,1)+23)=2,DATE(汇总!$B$2,2,1)+23,"")</f>
        <v>46442</v>
      </c>
      <c r="Z4" s="13" t="n">
        <f aca="false">IF(MONTH(DATE(汇总!$B$2,2,1)+24)=2,DATE(汇总!$B$2,2,1)+24,"")</f>
        <v>46443</v>
      </c>
      <c r="AA4" s="13" t="n">
        <f aca="false">IF(MONTH(DATE(汇总!$B$2,2,1)+25)=2,DATE(汇总!$B$2,2,1)+25,"")</f>
        <v>46444</v>
      </c>
      <c r="AB4" s="13" t="n">
        <f aca="false">IF(MONTH(DATE(汇总!$B$2,2,1)+26)=2,DATE(汇总!$B$2,2,1)+26,"")</f>
        <v>46445</v>
      </c>
      <c r="AC4" s="13" t="n">
        <f aca="false">IF(MONTH(DATE(汇总!$B$2,2,1)+27)=2,DATE(汇总!$B$2,2,1)+27,"")</f>
        <v>46446</v>
      </c>
      <c r="AD4" s="13" t="str">
        <f aca="false">IF(MONTH(DATE(汇总!$B$2,2,1)+28)=2,DATE(汇总!$B$2,2,1)+28,"")</f>
        <v/>
      </c>
      <c r="AE4" s="13" t="str">
        <f aca="false">IF(MONTH(DATE(汇总!$B$2,2,1)+29)=2,DATE(汇总!$B$2,2,1)+29,"")</f>
        <v/>
      </c>
      <c r="AF4" s="13" t="str">
        <f aca="false">IF(MONTH(DATE(汇总!$B$2,2,1)+30)=2,DATE(汇总!$B$2,2,1)+30,"")</f>
        <v/>
      </c>
    </row>
    <row r="5" customFormat="false" ht="15" hidden="false" customHeight="false" outlineLevel="0" collapsed="false">
      <c r="A5" s="6" t="str">
        <f aca="false">IF(汇总!$A6="","",汇总!$A6)</f>
        <v>王芳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IF(汇总!$A7="","",汇总!$A7)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IF(汇总!$A8="","",汇总!$A8)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IF(汇总!$A9="","",汇总!$A9)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IF(汇总!$A10="","",汇总!$A10)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IF(汇总!$A11="","",汇总!$A11)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IF(汇总!$A12="","",汇总!$A12)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IF(汇总!$A13="","",汇总!$A13)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IF(汇总!$A14="","",汇总!$A14)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IF(汇总!$A15="","",汇总!$A15)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IF(汇总!$A16="","",汇总!$A16)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IF(汇总!$A17="","",汇总!$A17)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IF(汇总!$A18="","",汇总!$A18)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IF(汇总!$A19="","",汇总!$A19)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IF(汇总!$A20="","",汇总!$A20)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"年"</formula>
    </cfRule>
    <cfRule type="cellIs" priority="4" operator="equal" aboveAverage="0" equalAverage="0" bottom="0" percent="0" rank="0" text="" dxfId="2">
      <formula>"病"</formula>
    </cfRule>
    <cfRule type="cellIs" priority="5" operator="equal" aboveAverage="0" equalAverage="0" bottom="0" percent="0" rank="0" text="" dxfId="3">
      <formula>"事"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9.4" hidden="false" customHeight="false" outlineLevel="0" collapsed="false">
      <c r="A1" s="10" t="str">
        <f aca="false">"三月 "&amp;汇总!$B$2</f>
        <v>三月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46447</v>
      </c>
      <c r="C3" s="12" t="n">
        <f aca="false">IF(C4="","",C4)</f>
        <v>46448</v>
      </c>
      <c r="D3" s="12" t="n">
        <f aca="false">IF(D4="","",D4)</f>
        <v>46449</v>
      </c>
      <c r="E3" s="12" t="n">
        <f aca="false">IF(E4="","",E4)</f>
        <v>46450</v>
      </c>
      <c r="F3" s="12" t="n">
        <f aca="false">IF(F4="","",F4)</f>
        <v>46451</v>
      </c>
      <c r="G3" s="12" t="n">
        <f aca="false">IF(G4="","",G4)</f>
        <v>46452</v>
      </c>
      <c r="H3" s="12" t="n">
        <f aca="false">IF(H4="","",H4)</f>
        <v>46453</v>
      </c>
      <c r="I3" s="12" t="n">
        <f aca="false">IF(I4="","",I4)</f>
        <v>46454</v>
      </c>
      <c r="J3" s="12" t="n">
        <f aca="false">IF(J4="","",J4)</f>
        <v>46455</v>
      </c>
      <c r="K3" s="12" t="n">
        <f aca="false">IF(K4="","",K4)</f>
        <v>46456</v>
      </c>
      <c r="L3" s="12" t="n">
        <f aca="false">IF(L4="","",L4)</f>
        <v>46457</v>
      </c>
      <c r="M3" s="12" t="n">
        <f aca="false">IF(M4="","",M4)</f>
        <v>46458</v>
      </c>
      <c r="N3" s="12" t="n">
        <f aca="false">IF(N4="","",N4)</f>
        <v>46459</v>
      </c>
      <c r="O3" s="12" t="n">
        <f aca="false">IF(O4="","",O4)</f>
        <v>46460</v>
      </c>
      <c r="P3" s="12" t="n">
        <f aca="false">IF(P4="","",P4)</f>
        <v>46461</v>
      </c>
      <c r="Q3" s="12" t="n">
        <f aca="false">IF(Q4="","",Q4)</f>
        <v>46462</v>
      </c>
      <c r="R3" s="12" t="n">
        <f aca="false">IF(R4="","",R4)</f>
        <v>46463</v>
      </c>
      <c r="S3" s="12" t="n">
        <f aca="false">IF(S4="","",S4)</f>
        <v>46464</v>
      </c>
      <c r="T3" s="12" t="n">
        <f aca="false">IF(T4="","",T4)</f>
        <v>46465</v>
      </c>
      <c r="U3" s="12" t="n">
        <f aca="false">IF(U4="","",U4)</f>
        <v>46466</v>
      </c>
      <c r="V3" s="12" t="n">
        <f aca="false">IF(V4="","",V4)</f>
        <v>46467</v>
      </c>
      <c r="W3" s="12" t="n">
        <f aca="false">IF(W4="","",W4)</f>
        <v>46468</v>
      </c>
      <c r="X3" s="12" t="n">
        <f aca="false">IF(X4="","",X4)</f>
        <v>46469</v>
      </c>
      <c r="Y3" s="12" t="n">
        <f aca="false">IF(Y4="","",Y4)</f>
        <v>46470</v>
      </c>
      <c r="Z3" s="12" t="n">
        <f aca="false">IF(Z4="","",Z4)</f>
        <v>46471</v>
      </c>
      <c r="AA3" s="12" t="n">
        <f aca="false">IF(AA4="","",AA4)</f>
        <v>46472</v>
      </c>
      <c r="AB3" s="12" t="n">
        <f aca="false">IF(AB4="","",AB4)</f>
        <v>46473</v>
      </c>
      <c r="AC3" s="12" t="n">
        <f aca="false">IF(AC4="","",AC4)</f>
        <v>46474</v>
      </c>
      <c r="AD3" s="12" t="n">
        <f aca="false">IF(AD4="","",AD4)</f>
        <v>46475</v>
      </c>
      <c r="AE3" s="12" t="n">
        <f aca="false">IF(AE4="","",AE4)</f>
        <v>46476</v>
      </c>
      <c r="AF3" s="12" t="n">
        <f aca="false">IF(AF4="","",AF4)</f>
        <v>46477</v>
      </c>
    </row>
    <row r="4" customFormat="false" ht="15" hidden="false" customHeight="false" outlineLevel="0" collapsed="false">
      <c r="A4" s="11"/>
      <c r="B4" s="13" t="n">
        <f aca="false">IF(MONTH(DATE(汇总!$B$2,3,1)+0)=3,DATE(汇总!$B$2,3,1)+0,"")</f>
        <v>46447</v>
      </c>
      <c r="C4" s="13" t="n">
        <f aca="false">IF(MONTH(DATE(汇总!$B$2,3,1)+1)=3,DATE(汇总!$B$2,3,1)+1,"")</f>
        <v>46448</v>
      </c>
      <c r="D4" s="13" t="n">
        <f aca="false">IF(MONTH(DATE(汇总!$B$2,3,1)+2)=3,DATE(汇总!$B$2,3,1)+2,"")</f>
        <v>46449</v>
      </c>
      <c r="E4" s="13" t="n">
        <f aca="false">IF(MONTH(DATE(汇总!$B$2,3,1)+3)=3,DATE(汇总!$B$2,3,1)+3,"")</f>
        <v>46450</v>
      </c>
      <c r="F4" s="13" t="n">
        <f aca="false">IF(MONTH(DATE(汇总!$B$2,3,1)+4)=3,DATE(汇总!$B$2,3,1)+4,"")</f>
        <v>46451</v>
      </c>
      <c r="G4" s="13" t="n">
        <f aca="false">IF(MONTH(DATE(汇总!$B$2,3,1)+5)=3,DATE(汇总!$B$2,3,1)+5,"")</f>
        <v>46452</v>
      </c>
      <c r="H4" s="13" t="n">
        <f aca="false">IF(MONTH(DATE(汇总!$B$2,3,1)+6)=3,DATE(汇总!$B$2,3,1)+6,"")</f>
        <v>46453</v>
      </c>
      <c r="I4" s="13" t="n">
        <f aca="false">IF(MONTH(DATE(汇总!$B$2,3,1)+7)=3,DATE(汇总!$B$2,3,1)+7,"")</f>
        <v>46454</v>
      </c>
      <c r="J4" s="13" t="n">
        <f aca="false">IF(MONTH(DATE(汇总!$B$2,3,1)+8)=3,DATE(汇总!$B$2,3,1)+8,"")</f>
        <v>46455</v>
      </c>
      <c r="K4" s="13" t="n">
        <f aca="false">IF(MONTH(DATE(汇总!$B$2,3,1)+9)=3,DATE(汇总!$B$2,3,1)+9,"")</f>
        <v>46456</v>
      </c>
      <c r="L4" s="13" t="n">
        <f aca="false">IF(MONTH(DATE(汇总!$B$2,3,1)+10)=3,DATE(汇总!$B$2,3,1)+10,"")</f>
        <v>46457</v>
      </c>
      <c r="M4" s="13" t="n">
        <f aca="false">IF(MONTH(DATE(汇总!$B$2,3,1)+11)=3,DATE(汇总!$B$2,3,1)+11,"")</f>
        <v>46458</v>
      </c>
      <c r="N4" s="13" t="n">
        <f aca="false">IF(MONTH(DATE(汇总!$B$2,3,1)+12)=3,DATE(汇总!$B$2,3,1)+12,"")</f>
        <v>46459</v>
      </c>
      <c r="O4" s="13" t="n">
        <f aca="false">IF(MONTH(DATE(汇总!$B$2,3,1)+13)=3,DATE(汇总!$B$2,3,1)+13,"")</f>
        <v>46460</v>
      </c>
      <c r="P4" s="13" t="n">
        <f aca="false">IF(MONTH(DATE(汇总!$B$2,3,1)+14)=3,DATE(汇总!$B$2,3,1)+14,"")</f>
        <v>46461</v>
      </c>
      <c r="Q4" s="13" t="n">
        <f aca="false">IF(MONTH(DATE(汇总!$B$2,3,1)+15)=3,DATE(汇总!$B$2,3,1)+15,"")</f>
        <v>46462</v>
      </c>
      <c r="R4" s="13" t="n">
        <f aca="false">IF(MONTH(DATE(汇总!$B$2,3,1)+16)=3,DATE(汇总!$B$2,3,1)+16,"")</f>
        <v>46463</v>
      </c>
      <c r="S4" s="13" t="n">
        <f aca="false">IF(MONTH(DATE(汇总!$B$2,3,1)+17)=3,DATE(汇总!$B$2,3,1)+17,"")</f>
        <v>46464</v>
      </c>
      <c r="T4" s="13" t="n">
        <f aca="false">IF(MONTH(DATE(汇总!$B$2,3,1)+18)=3,DATE(汇总!$B$2,3,1)+18,"")</f>
        <v>46465</v>
      </c>
      <c r="U4" s="13" t="n">
        <f aca="false">IF(MONTH(DATE(汇总!$B$2,3,1)+19)=3,DATE(汇总!$B$2,3,1)+19,"")</f>
        <v>46466</v>
      </c>
      <c r="V4" s="13" t="n">
        <f aca="false">IF(MONTH(DATE(汇总!$B$2,3,1)+20)=3,DATE(汇总!$B$2,3,1)+20,"")</f>
        <v>46467</v>
      </c>
      <c r="W4" s="13" t="n">
        <f aca="false">IF(MONTH(DATE(汇总!$B$2,3,1)+21)=3,DATE(汇总!$B$2,3,1)+21,"")</f>
        <v>46468</v>
      </c>
      <c r="X4" s="13" t="n">
        <f aca="false">IF(MONTH(DATE(汇总!$B$2,3,1)+22)=3,DATE(汇总!$B$2,3,1)+22,"")</f>
        <v>46469</v>
      </c>
      <c r="Y4" s="13" t="n">
        <f aca="false">IF(MONTH(DATE(汇总!$B$2,3,1)+23)=3,DATE(汇总!$B$2,3,1)+23,"")</f>
        <v>46470</v>
      </c>
      <c r="Z4" s="13" t="n">
        <f aca="false">IF(MONTH(DATE(汇总!$B$2,3,1)+24)=3,DATE(汇总!$B$2,3,1)+24,"")</f>
        <v>46471</v>
      </c>
      <c r="AA4" s="13" t="n">
        <f aca="false">IF(MONTH(DATE(汇总!$B$2,3,1)+25)=3,DATE(汇总!$B$2,3,1)+25,"")</f>
        <v>46472</v>
      </c>
      <c r="AB4" s="13" t="n">
        <f aca="false">IF(MONTH(DATE(汇总!$B$2,3,1)+26)=3,DATE(汇总!$B$2,3,1)+26,"")</f>
        <v>46473</v>
      </c>
      <c r="AC4" s="13" t="n">
        <f aca="false">IF(MONTH(DATE(汇总!$B$2,3,1)+27)=3,DATE(汇总!$B$2,3,1)+27,"")</f>
        <v>46474</v>
      </c>
      <c r="AD4" s="13" t="n">
        <f aca="false">IF(MONTH(DATE(汇总!$B$2,3,1)+28)=3,DATE(汇总!$B$2,3,1)+28,"")</f>
        <v>46475</v>
      </c>
      <c r="AE4" s="13" t="n">
        <f aca="false">IF(MONTH(DATE(汇总!$B$2,3,1)+29)=3,DATE(汇总!$B$2,3,1)+29,"")</f>
        <v>46476</v>
      </c>
      <c r="AF4" s="13" t="n">
        <f aca="false">IF(MONTH(DATE(汇总!$B$2,3,1)+30)=3,DATE(汇总!$B$2,3,1)+30,"")</f>
        <v>46477</v>
      </c>
    </row>
    <row r="5" customFormat="false" ht="15" hidden="false" customHeight="false" outlineLevel="0" collapsed="false">
      <c r="A5" s="6" t="str">
        <f aca="false">IF(汇总!$A6="","",汇总!$A6)</f>
        <v>王芳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IF(汇总!$A7="","",汇总!$A7)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IF(汇总!$A8="","",汇总!$A8)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IF(汇总!$A9="","",汇总!$A9)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IF(汇总!$A10="","",汇总!$A10)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IF(汇总!$A11="","",汇总!$A11)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IF(汇总!$A12="","",汇总!$A12)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IF(汇总!$A13="","",汇总!$A13)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IF(汇总!$A14="","",汇总!$A14)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IF(汇总!$A15="","",汇总!$A15)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IF(汇总!$A16="","",汇总!$A16)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IF(汇总!$A17="","",汇总!$A17)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IF(汇总!$A18="","",汇总!$A18)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IF(汇总!$A19="","",汇总!$A19)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IF(汇总!$A20="","",汇总!$A20)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"年"</formula>
    </cfRule>
    <cfRule type="cellIs" priority="4" operator="equal" aboveAverage="0" equalAverage="0" bottom="0" percent="0" rank="0" text="" dxfId="2">
      <formula>"病"</formula>
    </cfRule>
    <cfRule type="cellIs" priority="5" operator="equal" aboveAverage="0" equalAverage="0" bottom="0" percent="0" rank="0" text="" dxfId="3">
      <formula>"事"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9.4" hidden="false" customHeight="false" outlineLevel="0" collapsed="false">
      <c r="A1" s="10" t="str">
        <f aca="false">"四月 "&amp;汇总!$B$2</f>
        <v>四月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46478</v>
      </c>
      <c r="C3" s="12" t="n">
        <f aca="false">IF(C4="","",C4)</f>
        <v>46479</v>
      </c>
      <c r="D3" s="12" t="n">
        <f aca="false">IF(D4="","",D4)</f>
        <v>46480</v>
      </c>
      <c r="E3" s="12" t="n">
        <f aca="false">IF(E4="","",E4)</f>
        <v>46481</v>
      </c>
      <c r="F3" s="12" t="n">
        <f aca="false">IF(F4="","",F4)</f>
        <v>46482</v>
      </c>
      <c r="G3" s="12" t="n">
        <f aca="false">IF(G4="","",G4)</f>
        <v>46483</v>
      </c>
      <c r="H3" s="12" t="n">
        <f aca="false">IF(H4="","",H4)</f>
        <v>46484</v>
      </c>
      <c r="I3" s="12" t="n">
        <f aca="false">IF(I4="","",I4)</f>
        <v>46485</v>
      </c>
      <c r="J3" s="12" t="n">
        <f aca="false">IF(J4="","",J4)</f>
        <v>46486</v>
      </c>
      <c r="K3" s="12" t="n">
        <f aca="false">IF(K4="","",K4)</f>
        <v>46487</v>
      </c>
      <c r="L3" s="12" t="n">
        <f aca="false">IF(L4="","",L4)</f>
        <v>46488</v>
      </c>
      <c r="M3" s="12" t="n">
        <f aca="false">IF(M4="","",M4)</f>
        <v>46489</v>
      </c>
      <c r="N3" s="12" t="n">
        <f aca="false">IF(N4="","",N4)</f>
        <v>46490</v>
      </c>
      <c r="O3" s="12" t="n">
        <f aca="false">IF(O4="","",O4)</f>
        <v>46491</v>
      </c>
      <c r="P3" s="12" t="n">
        <f aca="false">IF(P4="","",P4)</f>
        <v>46492</v>
      </c>
      <c r="Q3" s="12" t="n">
        <f aca="false">IF(Q4="","",Q4)</f>
        <v>46493</v>
      </c>
      <c r="R3" s="12" t="n">
        <f aca="false">IF(R4="","",R4)</f>
        <v>46494</v>
      </c>
      <c r="S3" s="12" t="n">
        <f aca="false">IF(S4="","",S4)</f>
        <v>46495</v>
      </c>
      <c r="T3" s="12" t="n">
        <f aca="false">IF(T4="","",T4)</f>
        <v>46496</v>
      </c>
      <c r="U3" s="12" t="n">
        <f aca="false">IF(U4="","",U4)</f>
        <v>46497</v>
      </c>
      <c r="V3" s="12" t="n">
        <f aca="false">IF(V4="","",V4)</f>
        <v>46498</v>
      </c>
      <c r="W3" s="12" t="n">
        <f aca="false">IF(W4="","",W4)</f>
        <v>46499</v>
      </c>
      <c r="X3" s="12" t="n">
        <f aca="false">IF(X4="","",X4)</f>
        <v>46500</v>
      </c>
      <c r="Y3" s="12" t="n">
        <f aca="false">IF(Y4="","",Y4)</f>
        <v>46501</v>
      </c>
      <c r="Z3" s="12" t="n">
        <f aca="false">IF(Z4="","",Z4)</f>
        <v>46502</v>
      </c>
      <c r="AA3" s="12" t="n">
        <f aca="false">IF(AA4="","",AA4)</f>
        <v>46503</v>
      </c>
      <c r="AB3" s="12" t="n">
        <f aca="false">IF(AB4="","",AB4)</f>
        <v>46504</v>
      </c>
      <c r="AC3" s="12" t="n">
        <f aca="false">IF(AC4="","",AC4)</f>
        <v>46505</v>
      </c>
      <c r="AD3" s="12" t="n">
        <f aca="false">IF(AD4="","",AD4)</f>
        <v>46506</v>
      </c>
      <c r="AE3" s="12" t="n">
        <f aca="false">IF(AE4="","",AE4)</f>
        <v>46507</v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IF(MONTH(DATE(汇总!$B$2,4,1)+0)=4,DATE(汇总!$B$2,4,1)+0,"")</f>
        <v>46478</v>
      </c>
      <c r="C4" s="13" t="n">
        <f aca="false">IF(MONTH(DATE(汇总!$B$2,4,1)+1)=4,DATE(汇总!$B$2,4,1)+1,"")</f>
        <v>46479</v>
      </c>
      <c r="D4" s="13" t="n">
        <f aca="false">IF(MONTH(DATE(汇总!$B$2,4,1)+2)=4,DATE(汇总!$B$2,4,1)+2,"")</f>
        <v>46480</v>
      </c>
      <c r="E4" s="13" t="n">
        <f aca="false">IF(MONTH(DATE(汇总!$B$2,4,1)+3)=4,DATE(汇总!$B$2,4,1)+3,"")</f>
        <v>46481</v>
      </c>
      <c r="F4" s="13" t="n">
        <f aca="false">IF(MONTH(DATE(汇总!$B$2,4,1)+4)=4,DATE(汇总!$B$2,4,1)+4,"")</f>
        <v>46482</v>
      </c>
      <c r="G4" s="13" t="n">
        <f aca="false">IF(MONTH(DATE(汇总!$B$2,4,1)+5)=4,DATE(汇总!$B$2,4,1)+5,"")</f>
        <v>46483</v>
      </c>
      <c r="H4" s="13" t="n">
        <f aca="false">IF(MONTH(DATE(汇总!$B$2,4,1)+6)=4,DATE(汇总!$B$2,4,1)+6,"")</f>
        <v>46484</v>
      </c>
      <c r="I4" s="13" t="n">
        <f aca="false">IF(MONTH(DATE(汇总!$B$2,4,1)+7)=4,DATE(汇总!$B$2,4,1)+7,"")</f>
        <v>46485</v>
      </c>
      <c r="J4" s="13" t="n">
        <f aca="false">IF(MONTH(DATE(汇总!$B$2,4,1)+8)=4,DATE(汇总!$B$2,4,1)+8,"")</f>
        <v>46486</v>
      </c>
      <c r="K4" s="13" t="n">
        <f aca="false">IF(MONTH(DATE(汇总!$B$2,4,1)+9)=4,DATE(汇总!$B$2,4,1)+9,"")</f>
        <v>46487</v>
      </c>
      <c r="L4" s="13" t="n">
        <f aca="false">IF(MONTH(DATE(汇总!$B$2,4,1)+10)=4,DATE(汇总!$B$2,4,1)+10,"")</f>
        <v>46488</v>
      </c>
      <c r="M4" s="13" t="n">
        <f aca="false">IF(MONTH(DATE(汇总!$B$2,4,1)+11)=4,DATE(汇总!$B$2,4,1)+11,"")</f>
        <v>46489</v>
      </c>
      <c r="N4" s="13" t="n">
        <f aca="false">IF(MONTH(DATE(汇总!$B$2,4,1)+12)=4,DATE(汇总!$B$2,4,1)+12,"")</f>
        <v>46490</v>
      </c>
      <c r="O4" s="13" t="n">
        <f aca="false">IF(MONTH(DATE(汇总!$B$2,4,1)+13)=4,DATE(汇总!$B$2,4,1)+13,"")</f>
        <v>46491</v>
      </c>
      <c r="P4" s="13" t="n">
        <f aca="false">IF(MONTH(DATE(汇总!$B$2,4,1)+14)=4,DATE(汇总!$B$2,4,1)+14,"")</f>
        <v>46492</v>
      </c>
      <c r="Q4" s="13" t="n">
        <f aca="false">IF(MONTH(DATE(汇总!$B$2,4,1)+15)=4,DATE(汇总!$B$2,4,1)+15,"")</f>
        <v>46493</v>
      </c>
      <c r="R4" s="13" t="n">
        <f aca="false">IF(MONTH(DATE(汇总!$B$2,4,1)+16)=4,DATE(汇总!$B$2,4,1)+16,"")</f>
        <v>46494</v>
      </c>
      <c r="S4" s="13" t="n">
        <f aca="false">IF(MONTH(DATE(汇总!$B$2,4,1)+17)=4,DATE(汇总!$B$2,4,1)+17,"")</f>
        <v>46495</v>
      </c>
      <c r="T4" s="13" t="n">
        <f aca="false">IF(MONTH(DATE(汇总!$B$2,4,1)+18)=4,DATE(汇总!$B$2,4,1)+18,"")</f>
        <v>46496</v>
      </c>
      <c r="U4" s="13" t="n">
        <f aca="false">IF(MONTH(DATE(汇总!$B$2,4,1)+19)=4,DATE(汇总!$B$2,4,1)+19,"")</f>
        <v>46497</v>
      </c>
      <c r="V4" s="13" t="n">
        <f aca="false">IF(MONTH(DATE(汇总!$B$2,4,1)+20)=4,DATE(汇总!$B$2,4,1)+20,"")</f>
        <v>46498</v>
      </c>
      <c r="W4" s="13" t="n">
        <f aca="false">IF(MONTH(DATE(汇总!$B$2,4,1)+21)=4,DATE(汇总!$B$2,4,1)+21,"")</f>
        <v>46499</v>
      </c>
      <c r="X4" s="13" t="n">
        <f aca="false">IF(MONTH(DATE(汇总!$B$2,4,1)+22)=4,DATE(汇总!$B$2,4,1)+22,"")</f>
        <v>46500</v>
      </c>
      <c r="Y4" s="13" t="n">
        <f aca="false">IF(MONTH(DATE(汇总!$B$2,4,1)+23)=4,DATE(汇总!$B$2,4,1)+23,"")</f>
        <v>46501</v>
      </c>
      <c r="Z4" s="13" t="n">
        <f aca="false">IF(MONTH(DATE(汇总!$B$2,4,1)+24)=4,DATE(汇总!$B$2,4,1)+24,"")</f>
        <v>46502</v>
      </c>
      <c r="AA4" s="13" t="n">
        <f aca="false">IF(MONTH(DATE(汇总!$B$2,4,1)+25)=4,DATE(汇总!$B$2,4,1)+25,"")</f>
        <v>46503</v>
      </c>
      <c r="AB4" s="13" t="n">
        <f aca="false">IF(MONTH(DATE(汇总!$B$2,4,1)+26)=4,DATE(汇总!$B$2,4,1)+26,"")</f>
        <v>46504</v>
      </c>
      <c r="AC4" s="13" t="n">
        <f aca="false">IF(MONTH(DATE(汇总!$B$2,4,1)+27)=4,DATE(汇总!$B$2,4,1)+27,"")</f>
        <v>46505</v>
      </c>
      <c r="AD4" s="13" t="n">
        <f aca="false">IF(MONTH(DATE(汇总!$B$2,4,1)+28)=4,DATE(汇总!$B$2,4,1)+28,"")</f>
        <v>46506</v>
      </c>
      <c r="AE4" s="13" t="n">
        <f aca="false">IF(MONTH(DATE(汇总!$B$2,4,1)+29)=4,DATE(汇总!$B$2,4,1)+29,"")</f>
        <v>46507</v>
      </c>
      <c r="AF4" s="13" t="str">
        <f aca="false">IF(MONTH(DATE(汇总!$B$2,4,1)+30)=4,DATE(汇总!$B$2,4,1)+30,"")</f>
        <v/>
      </c>
    </row>
    <row r="5" customFormat="false" ht="15" hidden="false" customHeight="false" outlineLevel="0" collapsed="false">
      <c r="A5" s="6" t="str">
        <f aca="false">IF(汇总!$A6="","",汇总!$A6)</f>
        <v>王芳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IF(汇总!$A7="","",汇总!$A7)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IF(汇总!$A8="","",汇总!$A8)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IF(汇总!$A9="","",汇总!$A9)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IF(汇总!$A10="","",汇总!$A10)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IF(汇总!$A11="","",汇总!$A11)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IF(汇总!$A12="","",汇总!$A12)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IF(汇总!$A13="","",汇总!$A13)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IF(汇总!$A14="","",汇总!$A14)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IF(汇总!$A15="","",汇总!$A15)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IF(汇总!$A16="","",汇总!$A16)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IF(汇总!$A17="","",汇总!$A17)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IF(汇总!$A18="","",汇总!$A18)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IF(汇总!$A19="","",汇总!$A19)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IF(汇总!$A20="","",汇总!$A20)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"年"</formula>
    </cfRule>
    <cfRule type="cellIs" priority="4" operator="equal" aboveAverage="0" equalAverage="0" bottom="0" percent="0" rank="0" text="" dxfId="2">
      <formula>"病"</formula>
    </cfRule>
    <cfRule type="cellIs" priority="5" operator="equal" aboveAverage="0" equalAverage="0" bottom="0" percent="0" rank="0" text="" dxfId="3">
      <formula>"事"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9.4" hidden="false" customHeight="false" outlineLevel="0" collapsed="false">
      <c r="A1" s="10" t="str">
        <f aca="false">"五月 "&amp;汇总!$B$2</f>
        <v>五月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46508</v>
      </c>
      <c r="C3" s="12" t="n">
        <f aca="false">IF(C4="","",C4)</f>
        <v>46509</v>
      </c>
      <c r="D3" s="12" t="n">
        <f aca="false">IF(D4="","",D4)</f>
        <v>46510</v>
      </c>
      <c r="E3" s="12" t="n">
        <f aca="false">IF(E4="","",E4)</f>
        <v>46511</v>
      </c>
      <c r="F3" s="12" t="n">
        <f aca="false">IF(F4="","",F4)</f>
        <v>46512</v>
      </c>
      <c r="G3" s="12" t="n">
        <f aca="false">IF(G4="","",G4)</f>
        <v>46513</v>
      </c>
      <c r="H3" s="12" t="n">
        <f aca="false">IF(H4="","",H4)</f>
        <v>46514</v>
      </c>
      <c r="I3" s="12" t="n">
        <f aca="false">IF(I4="","",I4)</f>
        <v>46515</v>
      </c>
      <c r="J3" s="12" t="n">
        <f aca="false">IF(J4="","",J4)</f>
        <v>46516</v>
      </c>
      <c r="K3" s="12" t="n">
        <f aca="false">IF(K4="","",K4)</f>
        <v>46517</v>
      </c>
      <c r="L3" s="12" t="n">
        <f aca="false">IF(L4="","",L4)</f>
        <v>46518</v>
      </c>
      <c r="M3" s="12" t="n">
        <f aca="false">IF(M4="","",M4)</f>
        <v>46519</v>
      </c>
      <c r="N3" s="12" t="n">
        <f aca="false">IF(N4="","",N4)</f>
        <v>46520</v>
      </c>
      <c r="O3" s="12" t="n">
        <f aca="false">IF(O4="","",O4)</f>
        <v>46521</v>
      </c>
      <c r="P3" s="12" t="n">
        <f aca="false">IF(P4="","",P4)</f>
        <v>46522</v>
      </c>
      <c r="Q3" s="12" t="n">
        <f aca="false">IF(Q4="","",Q4)</f>
        <v>46523</v>
      </c>
      <c r="R3" s="12" t="n">
        <f aca="false">IF(R4="","",R4)</f>
        <v>46524</v>
      </c>
      <c r="S3" s="12" t="n">
        <f aca="false">IF(S4="","",S4)</f>
        <v>46525</v>
      </c>
      <c r="T3" s="12" t="n">
        <f aca="false">IF(T4="","",T4)</f>
        <v>46526</v>
      </c>
      <c r="U3" s="12" t="n">
        <f aca="false">IF(U4="","",U4)</f>
        <v>46527</v>
      </c>
      <c r="V3" s="12" t="n">
        <f aca="false">IF(V4="","",V4)</f>
        <v>46528</v>
      </c>
      <c r="W3" s="12" t="n">
        <f aca="false">IF(W4="","",W4)</f>
        <v>46529</v>
      </c>
      <c r="X3" s="12" t="n">
        <f aca="false">IF(X4="","",X4)</f>
        <v>46530</v>
      </c>
      <c r="Y3" s="12" t="n">
        <f aca="false">IF(Y4="","",Y4)</f>
        <v>46531</v>
      </c>
      <c r="Z3" s="12" t="n">
        <f aca="false">IF(Z4="","",Z4)</f>
        <v>46532</v>
      </c>
      <c r="AA3" s="12" t="n">
        <f aca="false">IF(AA4="","",AA4)</f>
        <v>46533</v>
      </c>
      <c r="AB3" s="12" t="n">
        <f aca="false">IF(AB4="","",AB4)</f>
        <v>46534</v>
      </c>
      <c r="AC3" s="12" t="n">
        <f aca="false">IF(AC4="","",AC4)</f>
        <v>46535</v>
      </c>
      <c r="AD3" s="12" t="n">
        <f aca="false">IF(AD4="","",AD4)</f>
        <v>46536</v>
      </c>
      <c r="AE3" s="12" t="n">
        <f aca="false">IF(AE4="","",AE4)</f>
        <v>46537</v>
      </c>
      <c r="AF3" s="12" t="n">
        <f aca="false">IF(AF4="","",AF4)</f>
        <v>46538</v>
      </c>
    </row>
    <row r="4" customFormat="false" ht="15" hidden="false" customHeight="false" outlineLevel="0" collapsed="false">
      <c r="A4" s="11"/>
      <c r="B4" s="13" t="n">
        <f aca="false">IF(MONTH(DATE(汇总!$B$2,5,1)+0)=5,DATE(汇总!$B$2,5,1)+0,"")</f>
        <v>46508</v>
      </c>
      <c r="C4" s="13" t="n">
        <f aca="false">IF(MONTH(DATE(汇总!$B$2,5,1)+1)=5,DATE(汇总!$B$2,5,1)+1,"")</f>
        <v>46509</v>
      </c>
      <c r="D4" s="13" t="n">
        <f aca="false">IF(MONTH(DATE(汇总!$B$2,5,1)+2)=5,DATE(汇总!$B$2,5,1)+2,"")</f>
        <v>46510</v>
      </c>
      <c r="E4" s="13" t="n">
        <f aca="false">IF(MONTH(DATE(汇总!$B$2,5,1)+3)=5,DATE(汇总!$B$2,5,1)+3,"")</f>
        <v>46511</v>
      </c>
      <c r="F4" s="13" t="n">
        <f aca="false">IF(MONTH(DATE(汇总!$B$2,5,1)+4)=5,DATE(汇总!$B$2,5,1)+4,"")</f>
        <v>46512</v>
      </c>
      <c r="G4" s="13" t="n">
        <f aca="false">IF(MONTH(DATE(汇总!$B$2,5,1)+5)=5,DATE(汇总!$B$2,5,1)+5,"")</f>
        <v>46513</v>
      </c>
      <c r="H4" s="13" t="n">
        <f aca="false">IF(MONTH(DATE(汇总!$B$2,5,1)+6)=5,DATE(汇总!$B$2,5,1)+6,"")</f>
        <v>46514</v>
      </c>
      <c r="I4" s="13" t="n">
        <f aca="false">IF(MONTH(DATE(汇总!$B$2,5,1)+7)=5,DATE(汇总!$B$2,5,1)+7,"")</f>
        <v>46515</v>
      </c>
      <c r="J4" s="13" t="n">
        <f aca="false">IF(MONTH(DATE(汇总!$B$2,5,1)+8)=5,DATE(汇总!$B$2,5,1)+8,"")</f>
        <v>46516</v>
      </c>
      <c r="K4" s="13" t="n">
        <f aca="false">IF(MONTH(DATE(汇总!$B$2,5,1)+9)=5,DATE(汇总!$B$2,5,1)+9,"")</f>
        <v>46517</v>
      </c>
      <c r="L4" s="13" t="n">
        <f aca="false">IF(MONTH(DATE(汇总!$B$2,5,1)+10)=5,DATE(汇总!$B$2,5,1)+10,"")</f>
        <v>46518</v>
      </c>
      <c r="M4" s="13" t="n">
        <f aca="false">IF(MONTH(DATE(汇总!$B$2,5,1)+11)=5,DATE(汇总!$B$2,5,1)+11,"")</f>
        <v>46519</v>
      </c>
      <c r="N4" s="13" t="n">
        <f aca="false">IF(MONTH(DATE(汇总!$B$2,5,1)+12)=5,DATE(汇总!$B$2,5,1)+12,"")</f>
        <v>46520</v>
      </c>
      <c r="O4" s="13" t="n">
        <f aca="false">IF(MONTH(DATE(汇总!$B$2,5,1)+13)=5,DATE(汇总!$B$2,5,1)+13,"")</f>
        <v>46521</v>
      </c>
      <c r="P4" s="13" t="n">
        <f aca="false">IF(MONTH(DATE(汇总!$B$2,5,1)+14)=5,DATE(汇总!$B$2,5,1)+14,"")</f>
        <v>46522</v>
      </c>
      <c r="Q4" s="13" t="n">
        <f aca="false">IF(MONTH(DATE(汇总!$B$2,5,1)+15)=5,DATE(汇总!$B$2,5,1)+15,"")</f>
        <v>46523</v>
      </c>
      <c r="R4" s="13" t="n">
        <f aca="false">IF(MONTH(DATE(汇总!$B$2,5,1)+16)=5,DATE(汇总!$B$2,5,1)+16,"")</f>
        <v>46524</v>
      </c>
      <c r="S4" s="13" t="n">
        <f aca="false">IF(MONTH(DATE(汇总!$B$2,5,1)+17)=5,DATE(汇总!$B$2,5,1)+17,"")</f>
        <v>46525</v>
      </c>
      <c r="T4" s="13" t="n">
        <f aca="false">IF(MONTH(DATE(汇总!$B$2,5,1)+18)=5,DATE(汇总!$B$2,5,1)+18,"")</f>
        <v>46526</v>
      </c>
      <c r="U4" s="13" t="n">
        <f aca="false">IF(MONTH(DATE(汇总!$B$2,5,1)+19)=5,DATE(汇总!$B$2,5,1)+19,"")</f>
        <v>46527</v>
      </c>
      <c r="V4" s="13" t="n">
        <f aca="false">IF(MONTH(DATE(汇总!$B$2,5,1)+20)=5,DATE(汇总!$B$2,5,1)+20,"")</f>
        <v>46528</v>
      </c>
      <c r="W4" s="13" t="n">
        <f aca="false">IF(MONTH(DATE(汇总!$B$2,5,1)+21)=5,DATE(汇总!$B$2,5,1)+21,"")</f>
        <v>46529</v>
      </c>
      <c r="X4" s="13" t="n">
        <f aca="false">IF(MONTH(DATE(汇总!$B$2,5,1)+22)=5,DATE(汇总!$B$2,5,1)+22,"")</f>
        <v>46530</v>
      </c>
      <c r="Y4" s="13" t="n">
        <f aca="false">IF(MONTH(DATE(汇总!$B$2,5,1)+23)=5,DATE(汇总!$B$2,5,1)+23,"")</f>
        <v>46531</v>
      </c>
      <c r="Z4" s="13" t="n">
        <f aca="false">IF(MONTH(DATE(汇总!$B$2,5,1)+24)=5,DATE(汇总!$B$2,5,1)+24,"")</f>
        <v>46532</v>
      </c>
      <c r="AA4" s="13" t="n">
        <f aca="false">IF(MONTH(DATE(汇总!$B$2,5,1)+25)=5,DATE(汇总!$B$2,5,1)+25,"")</f>
        <v>46533</v>
      </c>
      <c r="AB4" s="13" t="n">
        <f aca="false">IF(MONTH(DATE(汇总!$B$2,5,1)+26)=5,DATE(汇总!$B$2,5,1)+26,"")</f>
        <v>46534</v>
      </c>
      <c r="AC4" s="13" t="n">
        <f aca="false">IF(MONTH(DATE(汇总!$B$2,5,1)+27)=5,DATE(汇总!$B$2,5,1)+27,"")</f>
        <v>46535</v>
      </c>
      <c r="AD4" s="13" t="n">
        <f aca="false">IF(MONTH(DATE(汇总!$B$2,5,1)+28)=5,DATE(汇总!$B$2,5,1)+28,"")</f>
        <v>46536</v>
      </c>
      <c r="AE4" s="13" t="n">
        <f aca="false">IF(MONTH(DATE(汇总!$B$2,5,1)+29)=5,DATE(汇总!$B$2,5,1)+29,"")</f>
        <v>46537</v>
      </c>
      <c r="AF4" s="13" t="n">
        <f aca="false">IF(MONTH(DATE(汇总!$B$2,5,1)+30)=5,DATE(汇总!$B$2,5,1)+30,"")</f>
        <v>46538</v>
      </c>
    </row>
    <row r="5" customFormat="false" ht="15" hidden="false" customHeight="false" outlineLevel="0" collapsed="false">
      <c r="A5" s="6" t="str">
        <f aca="false">IF(汇总!$A6="","",汇总!$A6)</f>
        <v>王芳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IF(汇总!$A7="","",汇总!$A7)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IF(汇总!$A8="","",汇总!$A8)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IF(汇总!$A9="","",汇总!$A9)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IF(汇总!$A10="","",汇总!$A10)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IF(汇总!$A11="","",汇总!$A11)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IF(汇总!$A12="","",汇总!$A12)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IF(汇总!$A13="","",汇总!$A13)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IF(汇总!$A14="","",汇总!$A14)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IF(汇总!$A15="","",汇总!$A15)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IF(汇总!$A16="","",汇总!$A16)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IF(汇总!$A17="","",汇总!$A17)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IF(汇总!$A18="","",汇总!$A18)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IF(汇总!$A19="","",汇总!$A19)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IF(汇总!$A20="","",汇总!$A20)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"年"</formula>
    </cfRule>
    <cfRule type="cellIs" priority="4" operator="equal" aboveAverage="0" equalAverage="0" bottom="0" percent="0" rank="0" text="" dxfId="2">
      <formula>"病"</formula>
    </cfRule>
    <cfRule type="cellIs" priority="5" operator="equal" aboveAverage="0" equalAverage="0" bottom="0" percent="0" rank="0" text="" dxfId="3">
      <formula>"事"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9.4" hidden="false" customHeight="false" outlineLevel="0" collapsed="false">
      <c r="A1" s="10" t="str">
        <f aca="false">"六月 "&amp;汇总!$B$2</f>
        <v>六月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46539</v>
      </c>
      <c r="C3" s="12" t="n">
        <f aca="false">IF(C4="","",C4)</f>
        <v>46540</v>
      </c>
      <c r="D3" s="12" t="n">
        <f aca="false">IF(D4="","",D4)</f>
        <v>46541</v>
      </c>
      <c r="E3" s="12" t="n">
        <f aca="false">IF(E4="","",E4)</f>
        <v>46542</v>
      </c>
      <c r="F3" s="12" t="n">
        <f aca="false">IF(F4="","",F4)</f>
        <v>46543</v>
      </c>
      <c r="G3" s="12" t="n">
        <f aca="false">IF(G4="","",G4)</f>
        <v>46544</v>
      </c>
      <c r="H3" s="12" t="n">
        <f aca="false">IF(H4="","",H4)</f>
        <v>46545</v>
      </c>
      <c r="I3" s="12" t="n">
        <f aca="false">IF(I4="","",I4)</f>
        <v>46546</v>
      </c>
      <c r="J3" s="12" t="n">
        <f aca="false">IF(J4="","",J4)</f>
        <v>46547</v>
      </c>
      <c r="K3" s="12" t="n">
        <f aca="false">IF(K4="","",K4)</f>
        <v>46548</v>
      </c>
      <c r="L3" s="12" t="n">
        <f aca="false">IF(L4="","",L4)</f>
        <v>46549</v>
      </c>
      <c r="M3" s="12" t="n">
        <f aca="false">IF(M4="","",M4)</f>
        <v>46550</v>
      </c>
      <c r="N3" s="12" t="n">
        <f aca="false">IF(N4="","",N4)</f>
        <v>46551</v>
      </c>
      <c r="O3" s="12" t="n">
        <f aca="false">IF(O4="","",O4)</f>
        <v>46552</v>
      </c>
      <c r="P3" s="12" t="n">
        <f aca="false">IF(P4="","",P4)</f>
        <v>46553</v>
      </c>
      <c r="Q3" s="12" t="n">
        <f aca="false">IF(Q4="","",Q4)</f>
        <v>46554</v>
      </c>
      <c r="R3" s="12" t="n">
        <f aca="false">IF(R4="","",R4)</f>
        <v>46555</v>
      </c>
      <c r="S3" s="12" t="n">
        <f aca="false">IF(S4="","",S4)</f>
        <v>46556</v>
      </c>
      <c r="T3" s="12" t="n">
        <f aca="false">IF(T4="","",T4)</f>
        <v>46557</v>
      </c>
      <c r="U3" s="12" t="n">
        <f aca="false">IF(U4="","",U4)</f>
        <v>46558</v>
      </c>
      <c r="V3" s="12" t="n">
        <f aca="false">IF(V4="","",V4)</f>
        <v>46559</v>
      </c>
      <c r="W3" s="12" t="n">
        <f aca="false">IF(W4="","",W4)</f>
        <v>46560</v>
      </c>
      <c r="X3" s="12" t="n">
        <f aca="false">IF(X4="","",X4)</f>
        <v>46561</v>
      </c>
      <c r="Y3" s="12" t="n">
        <f aca="false">IF(Y4="","",Y4)</f>
        <v>46562</v>
      </c>
      <c r="Z3" s="12" t="n">
        <f aca="false">IF(Z4="","",Z4)</f>
        <v>46563</v>
      </c>
      <c r="AA3" s="12" t="n">
        <f aca="false">IF(AA4="","",AA4)</f>
        <v>46564</v>
      </c>
      <c r="AB3" s="12" t="n">
        <f aca="false">IF(AB4="","",AB4)</f>
        <v>46565</v>
      </c>
      <c r="AC3" s="12" t="n">
        <f aca="false">IF(AC4="","",AC4)</f>
        <v>46566</v>
      </c>
      <c r="AD3" s="12" t="n">
        <f aca="false">IF(AD4="","",AD4)</f>
        <v>46567</v>
      </c>
      <c r="AE3" s="12" t="n">
        <f aca="false">IF(AE4="","",AE4)</f>
        <v>46568</v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IF(MONTH(DATE(汇总!$B$2,6,1)+0)=6,DATE(汇总!$B$2,6,1)+0,"")</f>
        <v>46539</v>
      </c>
      <c r="C4" s="13" t="n">
        <f aca="false">IF(MONTH(DATE(汇总!$B$2,6,1)+1)=6,DATE(汇总!$B$2,6,1)+1,"")</f>
        <v>46540</v>
      </c>
      <c r="D4" s="13" t="n">
        <f aca="false">IF(MONTH(DATE(汇总!$B$2,6,1)+2)=6,DATE(汇总!$B$2,6,1)+2,"")</f>
        <v>46541</v>
      </c>
      <c r="E4" s="13" t="n">
        <f aca="false">IF(MONTH(DATE(汇总!$B$2,6,1)+3)=6,DATE(汇总!$B$2,6,1)+3,"")</f>
        <v>46542</v>
      </c>
      <c r="F4" s="13" t="n">
        <f aca="false">IF(MONTH(DATE(汇总!$B$2,6,1)+4)=6,DATE(汇总!$B$2,6,1)+4,"")</f>
        <v>46543</v>
      </c>
      <c r="G4" s="13" t="n">
        <f aca="false">IF(MONTH(DATE(汇总!$B$2,6,1)+5)=6,DATE(汇总!$B$2,6,1)+5,"")</f>
        <v>46544</v>
      </c>
      <c r="H4" s="13" t="n">
        <f aca="false">IF(MONTH(DATE(汇总!$B$2,6,1)+6)=6,DATE(汇总!$B$2,6,1)+6,"")</f>
        <v>46545</v>
      </c>
      <c r="I4" s="13" t="n">
        <f aca="false">IF(MONTH(DATE(汇总!$B$2,6,1)+7)=6,DATE(汇总!$B$2,6,1)+7,"")</f>
        <v>46546</v>
      </c>
      <c r="J4" s="13" t="n">
        <f aca="false">IF(MONTH(DATE(汇总!$B$2,6,1)+8)=6,DATE(汇总!$B$2,6,1)+8,"")</f>
        <v>46547</v>
      </c>
      <c r="K4" s="13" t="n">
        <f aca="false">IF(MONTH(DATE(汇总!$B$2,6,1)+9)=6,DATE(汇总!$B$2,6,1)+9,"")</f>
        <v>46548</v>
      </c>
      <c r="L4" s="13" t="n">
        <f aca="false">IF(MONTH(DATE(汇总!$B$2,6,1)+10)=6,DATE(汇总!$B$2,6,1)+10,"")</f>
        <v>46549</v>
      </c>
      <c r="M4" s="13" t="n">
        <f aca="false">IF(MONTH(DATE(汇总!$B$2,6,1)+11)=6,DATE(汇总!$B$2,6,1)+11,"")</f>
        <v>46550</v>
      </c>
      <c r="N4" s="13" t="n">
        <f aca="false">IF(MONTH(DATE(汇总!$B$2,6,1)+12)=6,DATE(汇总!$B$2,6,1)+12,"")</f>
        <v>46551</v>
      </c>
      <c r="O4" s="13" t="n">
        <f aca="false">IF(MONTH(DATE(汇总!$B$2,6,1)+13)=6,DATE(汇总!$B$2,6,1)+13,"")</f>
        <v>46552</v>
      </c>
      <c r="P4" s="13" t="n">
        <f aca="false">IF(MONTH(DATE(汇总!$B$2,6,1)+14)=6,DATE(汇总!$B$2,6,1)+14,"")</f>
        <v>46553</v>
      </c>
      <c r="Q4" s="13" t="n">
        <f aca="false">IF(MONTH(DATE(汇总!$B$2,6,1)+15)=6,DATE(汇总!$B$2,6,1)+15,"")</f>
        <v>46554</v>
      </c>
      <c r="R4" s="13" t="n">
        <f aca="false">IF(MONTH(DATE(汇总!$B$2,6,1)+16)=6,DATE(汇总!$B$2,6,1)+16,"")</f>
        <v>46555</v>
      </c>
      <c r="S4" s="13" t="n">
        <f aca="false">IF(MONTH(DATE(汇总!$B$2,6,1)+17)=6,DATE(汇总!$B$2,6,1)+17,"")</f>
        <v>46556</v>
      </c>
      <c r="T4" s="13" t="n">
        <f aca="false">IF(MONTH(DATE(汇总!$B$2,6,1)+18)=6,DATE(汇总!$B$2,6,1)+18,"")</f>
        <v>46557</v>
      </c>
      <c r="U4" s="13" t="n">
        <f aca="false">IF(MONTH(DATE(汇总!$B$2,6,1)+19)=6,DATE(汇总!$B$2,6,1)+19,"")</f>
        <v>46558</v>
      </c>
      <c r="V4" s="13" t="n">
        <f aca="false">IF(MONTH(DATE(汇总!$B$2,6,1)+20)=6,DATE(汇总!$B$2,6,1)+20,"")</f>
        <v>46559</v>
      </c>
      <c r="W4" s="13" t="n">
        <f aca="false">IF(MONTH(DATE(汇总!$B$2,6,1)+21)=6,DATE(汇总!$B$2,6,1)+21,"")</f>
        <v>46560</v>
      </c>
      <c r="X4" s="13" t="n">
        <f aca="false">IF(MONTH(DATE(汇总!$B$2,6,1)+22)=6,DATE(汇总!$B$2,6,1)+22,"")</f>
        <v>46561</v>
      </c>
      <c r="Y4" s="13" t="n">
        <f aca="false">IF(MONTH(DATE(汇总!$B$2,6,1)+23)=6,DATE(汇总!$B$2,6,1)+23,"")</f>
        <v>46562</v>
      </c>
      <c r="Z4" s="13" t="n">
        <f aca="false">IF(MONTH(DATE(汇总!$B$2,6,1)+24)=6,DATE(汇总!$B$2,6,1)+24,"")</f>
        <v>46563</v>
      </c>
      <c r="AA4" s="13" t="n">
        <f aca="false">IF(MONTH(DATE(汇总!$B$2,6,1)+25)=6,DATE(汇总!$B$2,6,1)+25,"")</f>
        <v>46564</v>
      </c>
      <c r="AB4" s="13" t="n">
        <f aca="false">IF(MONTH(DATE(汇总!$B$2,6,1)+26)=6,DATE(汇总!$B$2,6,1)+26,"")</f>
        <v>46565</v>
      </c>
      <c r="AC4" s="13" t="n">
        <f aca="false">IF(MONTH(DATE(汇总!$B$2,6,1)+27)=6,DATE(汇总!$B$2,6,1)+27,"")</f>
        <v>46566</v>
      </c>
      <c r="AD4" s="13" t="n">
        <f aca="false">IF(MONTH(DATE(汇总!$B$2,6,1)+28)=6,DATE(汇总!$B$2,6,1)+28,"")</f>
        <v>46567</v>
      </c>
      <c r="AE4" s="13" t="n">
        <f aca="false">IF(MONTH(DATE(汇总!$B$2,6,1)+29)=6,DATE(汇总!$B$2,6,1)+29,"")</f>
        <v>46568</v>
      </c>
      <c r="AF4" s="13" t="str">
        <f aca="false">IF(MONTH(DATE(汇总!$B$2,6,1)+30)=6,DATE(汇总!$B$2,6,1)+30,"")</f>
        <v/>
      </c>
    </row>
    <row r="5" customFormat="false" ht="15" hidden="false" customHeight="false" outlineLevel="0" collapsed="false">
      <c r="A5" s="6" t="str">
        <f aca="false">IF(汇总!$A6="","",汇总!$A6)</f>
        <v>王芳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IF(汇总!$A7="","",汇总!$A7)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IF(汇总!$A8="","",汇总!$A8)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IF(汇总!$A9="","",汇总!$A9)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IF(汇总!$A10="","",汇总!$A10)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IF(汇总!$A11="","",汇总!$A11)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IF(汇总!$A12="","",汇总!$A12)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IF(汇总!$A13="","",汇总!$A13)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IF(汇总!$A14="","",汇总!$A14)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IF(汇总!$A15="","",汇总!$A15)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IF(汇总!$A16="","",汇总!$A16)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IF(汇总!$A17="","",汇总!$A17)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IF(汇总!$A18="","",汇总!$A18)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IF(汇总!$A19="","",汇总!$A19)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IF(汇总!$A20="","",汇总!$A20)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"年"</formula>
    </cfRule>
    <cfRule type="cellIs" priority="4" operator="equal" aboveAverage="0" equalAverage="0" bottom="0" percent="0" rank="0" text="" dxfId="2">
      <formula>"病"</formula>
    </cfRule>
    <cfRule type="cellIs" priority="5" operator="equal" aboveAverage="0" equalAverage="0" bottom="0" percent="0" rank="0" text="" dxfId="3">
      <formula>"事"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9.4" hidden="false" customHeight="false" outlineLevel="0" collapsed="false">
      <c r="A1" s="10" t="str">
        <f aca="false">"七月 "&amp;汇总!$B$2</f>
        <v>七月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46569</v>
      </c>
      <c r="C3" s="12" t="n">
        <f aca="false">IF(C4="","",C4)</f>
        <v>46570</v>
      </c>
      <c r="D3" s="12" t="n">
        <f aca="false">IF(D4="","",D4)</f>
        <v>46571</v>
      </c>
      <c r="E3" s="12" t="n">
        <f aca="false">IF(E4="","",E4)</f>
        <v>46572</v>
      </c>
      <c r="F3" s="12" t="n">
        <f aca="false">IF(F4="","",F4)</f>
        <v>46573</v>
      </c>
      <c r="G3" s="12" t="n">
        <f aca="false">IF(G4="","",G4)</f>
        <v>46574</v>
      </c>
      <c r="H3" s="12" t="n">
        <f aca="false">IF(H4="","",H4)</f>
        <v>46575</v>
      </c>
      <c r="I3" s="12" t="n">
        <f aca="false">IF(I4="","",I4)</f>
        <v>46576</v>
      </c>
      <c r="J3" s="12" t="n">
        <f aca="false">IF(J4="","",J4)</f>
        <v>46577</v>
      </c>
      <c r="K3" s="12" t="n">
        <f aca="false">IF(K4="","",K4)</f>
        <v>46578</v>
      </c>
      <c r="L3" s="12" t="n">
        <f aca="false">IF(L4="","",L4)</f>
        <v>46579</v>
      </c>
      <c r="M3" s="12" t="n">
        <f aca="false">IF(M4="","",M4)</f>
        <v>46580</v>
      </c>
      <c r="N3" s="12" t="n">
        <f aca="false">IF(N4="","",N4)</f>
        <v>46581</v>
      </c>
      <c r="O3" s="12" t="n">
        <f aca="false">IF(O4="","",O4)</f>
        <v>46582</v>
      </c>
      <c r="P3" s="12" t="n">
        <f aca="false">IF(P4="","",P4)</f>
        <v>46583</v>
      </c>
      <c r="Q3" s="12" t="n">
        <f aca="false">IF(Q4="","",Q4)</f>
        <v>46584</v>
      </c>
      <c r="R3" s="12" t="n">
        <f aca="false">IF(R4="","",R4)</f>
        <v>46585</v>
      </c>
      <c r="S3" s="12" t="n">
        <f aca="false">IF(S4="","",S4)</f>
        <v>46586</v>
      </c>
      <c r="T3" s="12" t="n">
        <f aca="false">IF(T4="","",T4)</f>
        <v>46587</v>
      </c>
      <c r="U3" s="12" t="n">
        <f aca="false">IF(U4="","",U4)</f>
        <v>46588</v>
      </c>
      <c r="V3" s="12" t="n">
        <f aca="false">IF(V4="","",V4)</f>
        <v>46589</v>
      </c>
      <c r="W3" s="12" t="n">
        <f aca="false">IF(W4="","",W4)</f>
        <v>46590</v>
      </c>
      <c r="X3" s="12" t="n">
        <f aca="false">IF(X4="","",X4)</f>
        <v>46591</v>
      </c>
      <c r="Y3" s="12" t="n">
        <f aca="false">IF(Y4="","",Y4)</f>
        <v>46592</v>
      </c>
      <c r="Z3" s="12" t="n">
        <f aca="false">IF(Z4="","",Z4)</f>
        <v>46593</v>
      </c>
      <c r="AA3" s="12" t="n">
        <f aca="false">IF(AA4="","",AA4)</f>
        <v>46594</v>
      </c>
      <c r="AB3" s="12" t="n">
        <f aca="false">IF(AB4="","",AB4)</f>
        <v>46595</v>
      </c>
      <c r="AC3" s="12" t="n">
        <f aca="false">IF(AC4="","",AC4)</f>
        <v>46596</v>
      </c>
      <c r="AD3" s="12" t="n">
        <f aca="false">IF(AD4="","",AD4)</f>
        <v>46597</v>
      </c>
      <c r="AE3" s="12" t="n">
        <f aca="false">IF(AE4="","",AE4)</f>
        <v>46598</v>
      </c>
      <c r="AF3" s="12" t="n">
        <f aca="false">IF(AF4="","",AF4)</f>
        <v>46599</v>
      </c>
    </row>
    <row r="4" customFormat="false" ht="15" hidden="false" customHeight="false" outlineLevel="0" collapsed="false">
      <c r="A4" s="11"/>
      <c r="B4" s="13" t="n">
        <f aca="false">IF(MONTH(DATE(汇总!$B$2,7,1)+0)=7,DATE(汇总!$B$2,7,1)+0,"")</f>
        <v>46569</v>
      </c>
      <c r="C4" s="13" t="n">
        <f aca="false">IF(MONTH(DATE(汇总!$B$2,7,1)+1)=7,DATE(汇总!$B$2,7,1)+1,"")</f>
        <v>46570</v>
      </c>
      <c r="D4" s="13" t="n">
        <f aca="false">IF(MONTH(DATE(汇总!$B$2,7,1)+2)=7,DATE(汇总!$B$2,7,1)+2,"")</f>
        <v>46571</v>
      </c>
      <c r="E4" s="13" t="n">
        <f aca="false">IF(MONTH(DATE(汇总!$B$2,7,1)+3)=7,DATE(汇总!$B$2,7,1)+3,"")</f>
        <v>46572</v>
      </c>
      <c r="F4" s="13" t="n">
        <f aca="false">IF(MONTH(DATE(汇总!$B$2,7,1)+4)=7,DATE(汇总!$B$2,7,1)+4,"")</f>
        <v>46573</v>
      </c>
      <c r="G4" s="13" t="n">
        <f aca="false">IF(MONTH(DATE(汇总!$B$2,7,1)+5)=7,DATE(汇总!$B$2,7,1)+5,"")</f>
        <v>46574</v>
      </c>
      <c r="H4" s="13" t="n">
        <f aca="false">IF(MONTH(DATE(汇总!$B$2,7,1)+6)=7,DATE(汇总!$B$2,7,1)+6,"")</f>
        <v>46575</v>
      </c>
      <c r="I4" s="13" t="n">
        <f aca="false">IF(MONTH(DATE(汇总!$B$2,7,1)+7)=7,DATE(汇总!$B$2,7,1)+7,"")</f>
        <v>46576</v>
      </c>
      <c r="J4" s="13" t="n">
        <f aca="false">IF(MONTH(DATE(汇总!$B$2,7,1)+8)=7,DATE(汇总!$B$2,7,1)+8,"")</f>
        <v>46577</v>
      </c>
      <c r="K4" s="13" t="n">
        <f aca="false">IF(MONTH(DATE(汇总!$B$2,7,1)+9)=7,DATE(汇总!$B$2,7,1)+9,"")</f>
        <v>46578</v>
      </c>
      <c r="L4" s="13" t="n">
        <f aca="false">IF(MONTH(DATE(汇总!$B$2,7,1)+10)=7,DATE(汇总!$B$2,7,1)+10,"")</f>
        <v>46579</v>
      </c>
      <c r="M4" s="13" t="n">
        <f aca="false">IF(MONTH(DATE(汇总!$B$2,7,1)+11)=7,DATE(汇总!$B$2,7,1)+11,"")</f>
        <v>46580</v>
      </c>
      <c r="N4" s="13" t="n">
        <f aca="false">IF(MONTH(DATE(汇总!$B$2,7,1)+12)=7,DATE(汇总!$B$2,7,1)+12,"")</f>
        <v>46581</v>
      </c>
      <c r="O4" s="13" t="n">
        <f aca="false">IF(MONTH(DATE(汇总!$B$2,7,1)+13)=7,DATE(汇总!$B$2,7,1)+13,"")</f>
        <v>46582</v>
      </c>
      <c r="P4" s="13" t="n">
        <f aca="false">IF(MONTH(DATE(汇总!$B$2,7,1)+14)=7,DATE(汇总!$B$2,7,1)+14,"")</f>
        <v>46583</v>
      </c>
      <c r="Q4" s="13" t="n">
        <f aca="false">IF(MONTH(DATE(汇总!$B$2,7,1)+15)=7,DATE(汇总!$B$2,7,1)+15,"")</f>
        <v>46584</v>
      </c>
      <c r="R4" s="13" t="n">
        <f aca="false">IF(MONTH(DATE(汇总!$B$2,7,1)+16)=7,DATE(汇总!$B$2,7,1)+16,"")</f>
        <v>46585</v>
      </c>
      <c r="S4" s="13" t="n">
        <f aca="false">IF(MONTH(DATE(汇总!$B$2,7,1)+17)=7,DATE(汇总!$B$2,7,1)+17,"")</f>
        <v>46586</v>
      </c>
      <c r="T4" s="13" t="n">
        <f aca="false">IF(MONTH(DATE(汇总!$B$2,7,1)+18)=7,DATE(汇总!$B$2,7,1)+18,"")</f>
        <v>46587</v>
      </c>
      <c r="U4" s="13" t="n">
        <f aca="false">IF(MONTH(DATE(汇总!$B$2,7,1)+19)=7,DATE(汇总!$B$2,7,1)+19,"")</f>
        <v>46588</v>
      </c>
      <c r="V4" s="13" t="n">
        <f aca="false">IF(MONTH(DATE(汇总!$B$2,7,1)+20)=7,DATE(汇总!$B$2,7,1)+20,"")</f>
        <v>46589</v>
      </c>
      <c r="W4" s="13" t="n">
        <f aca="false">IF(MONTH(DATE(汇总!$B$2,7,1)+21)=7,DATE(汇总!$B$2,7,1)+21,"")</f>
        <v>46590</v>
      </c>
      <c r="X4" s="13" t="n">
        <f aca="false">IF(MONTH(DATE(汇总!$B$2,7,1)+22)=7,DATE(汇总!$B$2,7,1)+22,"")</f>
        <v>46591</v>
      </c>
      <c r="Y4" s="13" t="n">
        <f aca="false">IF(MONTH(DATE(汇总!$B$2,7,1)+23)=7,DATE(汇总!$B$2,7,1)+23,"")</f>
        <v>46592</v>
      </c>
      <c r="Z4" s="13" t="n">
        <f aca="false">IF(MONTH(DATE(汇总!$B$2,7,1)+24)=7,DATE(汇总!$B$2,7,1)+24,"")</f>
        <v>46593</v>
      </c>
      <c r="AA4" s="13" t="n">
        <f aca="false">IF(MONTH(DATE(汇总!$B$2,7,1)+25)=7,DATE(汇总!$B$2,7,1)+25,"")</f>
        <v>46594</v>
      </c>
      <c r="AB4" s="13" t="n">
        <f aca="false">IF(MONTH(DATE(汇总!$B$2,7,1)+26)=7,DATE(汇总!$B$2,7,1)+26,"")</f>
        <v>46595</v>
      </c>
      <c r="AC4" s="13" t="n">
        <f aca="false">IF(MONTH(DATE(汇总!$B$2,7,1)+27)=7,DATE(汇总!$B$2,7,1)+27,"")</f>
        <v>46596</v>
      </c>
      <c r="AD4" s="13" t="n">
        <f aca="false">IF(MONTH(DATE(汇总!$B$2,7,1)+28)=7,DATE(汇总!$B$2,7,1)+28,"")</f>
        <v>46597</v>
      </c>
      <c r="AE4" s="13" t="n">
        <f aca="false">IF(MONTH(DATE(汇总!$B$2,7,1)+29)=7,DATE(汇总!$B$2,7,1)+29,"")</f>
        <v>46598</v>
      </c>
      <c r="AF4" s="13" t="n">
        <f aca="false">IF(MONTH(DATE(汇总!$B$2,7,1)+30)=7,DATE(汇总!$B$2,7,1)+30,"")</f>
        <v>46599</v>
      </c>
    </row>
    <row r="5" customFormat="false" ht="15" hidden="false" customHeight="false" outlineLevel="0" collapsed="false">
      <c r="A5" s="6" t="str">
        <f aca="false">IF(汇总!$A6="","",汇总!$A6)</f>
        <v>王芳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IF(汇总!$A7="","",汇总!$A7)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IF(汇总!$A8="","",汇总!$A8)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IF(汇总!$A9="","",汇总!$A9)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IF(汇总!$A10="","",汇总!$A10)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IF(汇总!$A11="","",汇总!$A11)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IF(汇总!$A12="","",汇总!$A12)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IF(汇总!$A13="","",汇总!$A13)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IF(汇总!$A14="","",汇总!$A14)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IF(汇总!$A15="","",汇总!$A15)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IF(汇总!$A16="","",汇总!$A16)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IF(汇总!$A17="","",汇总!$A17)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IF(汇总!$A18="","",汇总!$A18)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IF(汇总!$A19="","",汇总!$A19)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IF(汇总!$A20="","",汇总!$A20)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"年"</formula>
    </cfRule>
    <cfRule type="cellIs" priority="4" operator="equal" aboveAverage="0" equalAverage="0" bottom="0" percent="0" rank="0" text="" dxfId="2">
      <formula>"病"</formula>
    </cfRule>
    <cfRule type="cellIs" priority="5" operator="equal" aboveAverage="0" equalAverage="0" bottom="0" percent="0" rank="0" text="" dxfId="3">
      <formula>"事"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9.4" hidden="false" customHeight="false" outlineLevel="0" collapsed="false">
      <c r="A1" s="10" t="str">
        <f aca="false">"八月 "&amp;汇总!$B$2</f>
        <v>八月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46600</v>
      </c>
      <c r="C3" s="12" t="n">
        <f aca="false">IF(C4="","",C4)</f>
        <v>46601</v>
      </c>
      <c r="D3" s="12" t="n">
        <f aca="false">IF(D4="","",D4)</f>
        <v>46602</v>
      </c>
      <c r="E3" s="12" t="n">
        <f aca="false">IF(E4="","",E4)</f>
        <v>46603</v>
      </c>
      <c r="F3" s="12" t="n">
        <f aca="false">IF(F4="","",F4)</f>
        <v>46604</v>
      </c>
      <c r="G3" s="12" t="n">
        <f aca="false">IF(G4="","",G4)</f>
        <v>46605</v>
      </c>
      <c r="H3" s="12" t="n">
        <f aca="false">IF(H4="","",H4)</f>
        <v>46606</v>
      </c>
      <c r="I3" s="12" t="n">
        <f aca="false">IF(I4="","",I4)</f>
        <v>46607</v>
      </c>
      <c r="J3" s="12" t="n">
        <f aca="false">IF(J4="","",J4)</f>
        <v>46608</v>
      </c>
      <c r="K3" s="12" t="n">
        <f aca="false">IF(K4="","",K4)</f>
        <v>46609</v>
      </c>
      <c r="L3" s="12" t="n">
        <f aca="false">IF(L4="","",L4)</f>
        <v>46610</v>
      </c>
      <c r="M3" s="12" t="n">
        <f aca="false">IF(M4="","",M4)</f>
        <v>46611</v>
      </c>
      <c r="N3" s="12" t="n">
        <f aca="false">IF(N4="","",N4)</f>
        <v>46612</v>
      </c>
      <c r="O3" s="12" t="n">
        <f aca="false">IF(O4="","",O4)</f>
        <v>46613</v>
      </c>
      <c r="P3" s="12" t="n">
        <f aca="false">IF(P4="","",P4)</f>
        <v>46614</v>
      </c>
      <c r="Q3" s="12" t="n">
        <f aca="false">IF(Q4="","",Q4)</f>
        <v>46615</v>
      </c>
      <c r="R3" s="12" t="n">
        <f aca="false">IF(R4="","",R4)</f>
        <v>46616</v>
      </c>
      <c r="S3" s="12" t="n">
        <f aca="false">IF(S4="","",S4)</f>
        <v>46617</v>
      </c>
      <c r="T3" s="12" t="n">
        <f aca="false">IF(T4="","",T4)</f>
        <v>46618</v>
      </c>
      <c r="U3" s="12" t="n">
        <f aca="false">IF(U4="","",U4)</f>
        <v>46619</v>
      </c>
      <c r="V3" s="12" t="n">
        <f aca="false">IF(V4="","",V4)</f>
        <v>46620</v>
      </c>
      <c r="W3" s="12" t="n">
        <f aca="false">IF(W4="","",W4)</f>
        <v>46621</v>
      </c>
      <c r="X3" s="12" t="n">
        <f aca="false">IF(X4="","",X4)</f>
        <v>46622</v>
      </c>
      <c r="Y3" s="12" t="n">
        <f aca="false">IF(Y4="","",Y4)</f>
        <v>46623</v>
      </c>
      <c r="Z3" s="12" t="n">
        <f aca="false">IF(Z4="","",Z4)</f>
        <v>46624</v>
      </c>
      <c r="AA3" s="12" t="n">
        <f aca="false">IF(AA4="","",AA4)</f>
        <v>46625</v>
      </c>
      <c r="AB3" s="12" t="n">
        <f aca="false">IF(AB4="","",AB4)</f>
        <v>46626</v>
      </c>
      <c r="AC3" s="12" t="n">
        <f aca="false">IF(AC4="","",AC4)</f>
        <v>46627</v>
      </c>
      <c r="AD3" s="12" t="n">
        <f aca="false">IF(AD4="","",AD4)</f>
        <v>46628</v>
      </c>
      <c r="AE3" s="12" t="n">
        <f aca="false">IF(AE4="","",AE4)</f>
        <v>46629</v>
      </c>
      <c r="AF3" s="12" t="n">
        <f aca="false">IF(AF4="","",AF4)</f>
        <v>46630</v>
      </c>
    </row>
    <row r="4" customFormat="false" ht="15" hidden="false" customHeight="false" outlineLevel="0" collapsed="false">
      <c r="A4" s="11"/>
      <c r="B4" s="13" t="n">
        <f aca="false">IF(MONTH(DATE(汇总!$B$2,8,1)+0)=8,DATE(汇总!$B$2,8,1)+0,"")</f>
        <v>46600</v>
      </c>
      <c r="C4" s="13" t="n">
        <f aca="false">IF(MONTH(DATE(汇总!$B$2,8,1)+1)=8,DATE(汇总!$B$2,8,1)+1,"")</f>
        <v>46601</v>
      </c>
      <c r="D4" s="13" t="n">
        <f aca="false">IF(MONTH(DATE(汇总!$B$2,8,1)+2)=8,DATE(汇总!$B$2,8,1)+2,"")</f>
        <v>46602</v>
      </c>
      <c r="E4" s="13" t="n">
        <f aca="false">IF(MONTH(DATE(汇总!$B$2,8,1)+3)=8,DATE(汇总!$B$2,8,1)+3,"")</f>
        <v>46603</v>
      </c>
      <c r="F4" s="13" t="n">
        <f aca="false">IF(MONTH(DATE(汇总!$B$2,8,1)+4)=8,DATE(汇总!$B$2,8,1)+4,"")</f>
        <v>46604</v>
      </c>
      <c r="G4" s="13" t="n">
        <f aca="false">IF(MONTH(DATE(汇总!$B$2,8,1)+5)=8,DATE(汇总!$B$2,8,1)+5,"")</f>
        <v>46605</v>
      </c>
      <c r="H4" s="13" t="n">
        <f aca="false">IF(MONTH(DATE(汇总!$B$2,8,1)+6)=8,DATE(汇总!$B$2,8,1)+6,"")</f>
        <v>46606</v>
      </c>
      <c r="I4" s="13" t="n">
        <f aca="false">IF(MONTH(DATE(汇总!$B$2,8,1)+7)=8,DATE(汇总!$B$2,8,1)+7,"")</f>
        <v>46607</v>
      </c>
      <c r="J4" s="13" t="n">
        <f aca="false">IF(MONTH(DATE(汇总!$B$2,8,1)+8)=8,DATE(汇总!$B$2,8,1)+8,"")</f>
        <v>46608</v>
      </c>
      <c r="K4" s="13" t="n">
        <f aca="false">IF(MONTH(DATE(汇总!$B$2,8,1)+9)=8,DATE(汇总!$B$2,8,1)+9,"")</f>
        <v>46609</v>
      </c>
      <c r="L4" s="13" t="n">
        <f aca="false">IF(MONTH(DATE(汇总!$B$2,8,1)+10)=8,DATE(汇总!$B$2,8,1)+10,"")</f>
        <v>46610</v>
      </c>
      <c r="M4" s="13" t="n">
        <f aca="false">IF(MONTH(DATE(汇总!$B$2,8,1)+11)=8,DATE(汇总!$B$2,8,1)+11,"")</f>
        <v>46611</v>
      </c>
      <c r="N4" s="13" t="n">
        <f aca="false">IF(MONTH(DATE(汇总!$B$2,8,1)+12)=8,DATE(汇总!$B$2,8,1)+12,"")</f>
        <v>46612</v>
      </c>
      <c r="O4" s="13" t="n">
        <f aca="false">IF(MONTH(DATE(汇总!$B$2,8,1)+13)=8,DATE(汇总!$B$2,8,1)+13,"")</f>
        <v>46613</v>
      </c>
      <c r="P4" s="13" t="n">
        <f aca="false">IF(MONTH(DATE(汇总!$B$2,8,1)+14)=8,DATE(汇总!$B$2,8,1)+14,"")</f>
        <v>46614</v>
      </c>
      <c r="Q4" s="13" t="n">
        <f aca="false">IF(MONTH(DATE(汇总!$B$2,8,1)+15)=8,DATE(汇总!$B$2,8,1)+15,"")</f>
        <v>46615</v>
      </c>
      <c r="R4" s="13" t="n">
        <f aca="false">IF(MONTH(DATE(汇总!$B$2,8,1)+16)=8,DATE(汇总!$B$2,8,1)+16,"")</f>
        <v>46616</v>
      </c>
      <c r="S4" s="13" t="n">
        <f aca="false">IF(MONTH(DATE(汇总!$B$2,8,1)+17)=8,DATE(汇总!$B$2,8,1)+17,"")</f>
        <v>46617</v>
      </c>
      <c r="T4" s="13" t="n">
        <f aca="false">IF(MONTH(DATE(汇总!$B$2,8,1)+18)=8,DATE(汇总!$B$2,8,1)+18,"")</f>
        <v>46618</v>
      </c>
      <c r="U4" s="13" t="n">
        <f aca="false">IF(MONTH(DATE(汇总!$B$2,8,1)+19)=8,DATE(汇总!$B$2,8,1)+19,"")</f>
        <v>46619</v>
      </c>
      <c r="V4" s="13" t="n">
        <f aca="false">IF(MONTH(DATE(汇总!$B$2,8,1)+20)=8,DATE(汇总!$B$2,8,1)+20,"")</f>
        <v>46620</v>
      </c>
      <c r="W4" s="13" t="n">
        <f aca="false">IF(MONTH(DATE(汇总!$B$2,8,1)+21)=8,DATE(汇总!$B$2,8,1)+21,"")</f>
        <v>46621</v>
      </c>
      <c r="X4" s="13" t="n">
        <f aca="false">IF(MONTH(DATE(汇总!$B$2,8,1)+22)=8,DATE(汇总!$B$2,8,1)+22,"")</f>
        <v>46622</v>
      </c>
      <c r="Y4" s="13" t="n">
        <f aca="false">IF(MONTH(DATE(汇总!$B$2,8,1)+23)=8,DATE(汇总!$B$2,8,1)+23,"")</f>
        <v>46623</v>
      </c>
      <c r="Z4" s="13" t="n">
        <f aca="false">IF(MONTH(DATE(汇总!$B$2,8,1)+24)=8,DATE(汇总!$B$2,8,1)+24,"")</f>
        <v>46624</v>
      </c>
      <c r="AA4" s="13" t="n">
        <f aca="false">IF(MONTH(DATE(汇总!$B$2,8,1)+25)=8,DATE(汇总!$B$2,8,1)+25,"")</f>
        <v>46625</v>
      </c>
      <c r="AB4" s="13" t="n">
        <f aca="false">IF(MONTH(DATE(汇总!$B$2,8,1)+26)=8,DATE(汇总!$B$2,8,1)+26,"")</f>
        <v>46626</v>
      </c>
      <c r="AC4" s="13" t="n">
        <f aca="false">IF(MONTH(DATE(汇总!$B$2,8,1)+27)=8,DATE(汇总!$B$2,8,1)+27,"")</f>
        <v>46627</v>
      </c>
      <c r="AD4" s="13" t="n">
        <f aca="false">IF(MONTH(DATE(汇总!$B$2,8,1)+28)=8,DATE(汇总!$B$2,8,1)+28,"")</f>
        <v>46628</v>
      </c>
      <c r="AE4" s="13" t="n">
        <f aca="false">IF(MONTH(DATE(汇总!$B$2,8,1)+29)=8,DATE(汇总!$B$2,8,1)+29,"")</f>
        <v>46629</v>
      </c>
      <c r="AF4" s="13" t="n">
        <f aca="false">IF(MONTH(DATE(汇总!$B$2,8,1)+30)=8,DATE(汇总!$B$2,8,1)+30,"")</f>
        <v>46630</v>
      </c>
    </row>
    <row r="5" customFormat="false" ht="15" hidden="false" customHeight="false" outlineLevel="0" collapsed="false">
      <c r="A5" s="6" t="str">
        <f aca="false">IF(汇总!$A6="","",汇总!$A6)</f>
        <v>王芳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IF(汇总!$A7="","",汇总!$A7)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IF(汇总!$A8="","",汇总!$A8)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IF(汇总!$A9="","",汇总!$A9)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IF(汇总!$A10="","",汇总!$A10)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IF(汇总!$A11="","",汇总!$A11)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IF(汇总!$A12="","",汇总!$A12)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IF(汇总!$A13="","",汇总!$A13)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IF(汇总!$A14="","",汇总!$A14)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IF(汇总!$A15="","",汇总!$A15)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IF(汇总!$A16="","",汇总!$A16)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IF(汇总!$A17="","",汇总!$A17)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IF(汇总!$A18="","",汇总!$A18)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IF(汇总!$A19="","",汇总!$A19)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IF(汇总!$A20="","",汇总!$A20)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"年"</formula>
    </cfRule>
    <cfRule type="cellIs" priority="4" operator="equal" aboveAverage="0" equalAverage="0" bottom="0" percent="0" rank="0" text="" dxfId="2">
      <formula>"病"</formula>
    </cfRule>
    <cfRule type="cellIs" priority="5" operator="equal" aboveAverage="0" equalAverage="0" bottom="0" percent="0" rank="0" text="" dxfId="3">
      <formula>"事"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9.4" hidden="false" customHeight="false" outlineLevel="0" collapsed="false">
      <c r="A1" s="10" t="str">
        <f aca="false">"九月 "&amp;汇总!$B$2</f>
        <v>九月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46631</v>
      </c>
      <c r="C3" s="12" t="n">
        <f aca="false">IF(C4="","",C4)</f>
        <v>46632</v>
      </c>
      <c r="D3" s="12" t="n">
        <f aca="false">IF(D4="","",D4)</f>
        <v>46633</v>
      </c>
      <c r="E3" s="12" t="n">
        <f aca="false">IF(E4="","",E4)</f>
        <v>46634</v>
      </c>
      <c r="F3" s="12" t="n">
        <f aca="false">IF(F4="","",F4)</f>
        <v>46635</v>
      </c>
      <c r="G3" s="12" t="n">
        <f aca="false">IF(G4="","",G4)</f>
        <v>46636</v>
      </c>
      <c r="H3" s="12" t="n">
        <f aca="false">IF(H4="","",H4)</f>
        <v>46637</v>
      </c>
      <c r="I3" s="12" t="n">
        <f aca="false">IF(I4="","",I4)</f>
        <v>46638</v>
      </c>
      <c r="J3" s="12" t="n">
        <f aca="false">IF(J4="","",J4)</f>
        <v>46639</v>
      </c>
      <c r="K3" s="12" t="n">
        <f aca="false">IF(K4="","",K4)</f>
        <v>46640</v>
      </c>
      <c r="L3" s="12" t="n">
        <f aca="false">IF(L4="","",L4)</f>
        <v>46641</v>
      </c>
      <c r="M3" s="12" t="n">
        <f aca="false">IF(M4="","",M4)</f>
        <v>46642</v>
      </c>
      <c r="N3" s="12" t="n">
        <f aca="false">IF(N4="","",N4)</f>
        <v>46643</v>
      </c>
      <c r="O3" s="12" t="n">
        <f aca="false">IF(O4="","",O4)</f>
        <v>46644</v>
      </c>
      <c r="P3" s="12" t="n">
        <f aca="false">IF(P4="","",P4)</f>
        <v>46645</v>
      </c>
      <c r="Q3" s="12" t="n">
        <f aca="false">IF(Q4="","",Q4)</f>
        <v>46646</v>
      </c>
      <c r="R3" s="12" t="n">
        <f aca="false">IF(R4="","",R4)</f>
        <v>46647</v>
      </c>
      <c r="S3" s="12" t="n">
        <f aca="false">IF(S4="","",S4)</f>
        <v>46648</v>
      </c>
      <c r="T3" s="12" t="n">
        <f aca="false">IF(T4="","",T4)</f>
        <v>46649</v>
      </c>
      <c r="U3" s="12" t="n">
        <f aca="false">IF(U4="","",U4)</f>
        <v>46650</v>
      </c>
      <c r="V3" s="12" t="n">
        <f aca="false">IF(V4="","",V4)</f>
        <v>46651</v>
      </c>
      <c r="W3" s="12" t="n">
        <f aca="false">IF(W4="","",W4)</f>
        <v>46652</v>
      </c>
      <c r="X3" s="12" t="n">
        <f aca="false">IF(X4="","",X4)</f>
        <v>46653</v>
      </c>
      <c r="Y3" s="12" t="n">
        <f aca="false">IF(Y4="","",Y4)</f>
        <v>46654</v>
      </c>
      <c r="Z3" s="12" t="n">
        <f aca="false">IF(Z4="","",Z4)</f>
        <v>46655</v>
      </c>
      <c r="AA3" s="12" t="n">
        <f aca="false">IF(AA4="","",AA4)</f>
        <v>46656</v>
      </c>
      <c r="AB3" s="12" t="n">
        <f aca="false">IF(AB4="","",AB4)</f>
        <v>46657</v>
      </c>
      <c r="AC3" s="12" t="n">
        <f aca="false">IF(AC4="","",AC4)</f>
        <v>46658</v>
      </c>
      <c r="AD3" s="12" t="n">
        <f aca="false">IF(AD4="","",AD4)</f>
        <v>46659</v>
      </c>
      <c r="AE3" s="12" t="n">
        <f aca="false">IF(AE4="","",AE4)</f>
        <v>46660</v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IF(MONTH(DATE(汇总!$B$2,9,1)+0)=9,DATE(汇总!$B$2,9,1)+0,"")</f>
        <v>46631</v>
      </c>
      <c r="C4" s="13" t="n">
        <f aca="false">IF(MONTH(DATE(汇总!$B$2,9,1)+1)=9,DATE(汇总!$B$2,9,1)+1,"")</f>
        <v>46632</v>
      </c>
      <c r="D4" s="13" t="n">
        <f aca="false">IF(MONTH(DATE(汇总!$B$2,9,1)+2)=9,DATE(汇总!$B$2,9,1)+2,"")</f>
        <v>46633</v>
      </c>
      <c r="E4" s="13" t="n">
        <f aca="false">IF(MONTH(DATE(汇总!$B$2,9,1)+3)=9,DATE(汇总!$B$2,9,1)+3,"")</f>
        <v>46634</v>
      </c>
      <c r="F4" s="13" t="n">
        <f aca="false">IF(MONTH(DATE(汇总!$B$2,9,1)+4)=9,DATE(汇总!$B$2,9,1)+4,"")</f>
        <v>46635</v>
      </c>
      <c r="G4" s="13" t="n">
        <f aca="false">IF(MONTH(DATE(汇总!$B$2,9,1)+5)=9,DATE(汇总!$B$2,9,1)+5,"")</f>
        <v>46636</v>
      </c>
      <c r="H4" s="13" t="n">
        <f aca="false">IF(MONTH(DATE(汇总!$B$2,9,1)+6)=9,DATE(汇总!$B$2,9,1)+6,"")</f>
        <v>46637</v>
      </c>
      <c r="I4" s="13" t="n">
        <f aca="false">IF(MONTH(DATE(汇总!$B$2,9,1)+7)=9,DATE(汇总!$B$2,9,1)+7,"")</f>
        <v>46638</v>
      </c>
      <c r="J4" s="13" t="n">
        <f aca="false">IF(MONTH(DATE(汇总!$B$2,9,1)+8)=9,DATE(汇总!$B$2,9,1)+8,"")</f>
        <v>46639</v>
      </c>
      <c r="K4" s="13" t="n">
        <f aca="false">IF(MONTH(DATE(汇总!$B$2,9,1)+9)=9,DATE(汇总!$B$2,9,1)+9,"")</f>
        <v>46640</v>
      </c>
      <c r="L4" s="13" t="n">
        <f aca="false">IF(MONTH(DATE(汇总!$B$2,9,1)+10)=9,DATE(汇总!$B$2,9,1)+10,"")</f>
        <v>46641</v>
      </c>
      <c r="M4" s="13" t="n">
        <f aca="false">IF(MONTH(DATE(汇总!$B$2,9,1)+11)=9,DATE(汇总!$B$2,9,1)+11,"")</f>
        <v>46642</v>
      </c>
      <c r="N4" s="13" t="n">
        <f aca="false">IF(MONTH(DATE(汇总!$B$2,9,1)+12)=9,DATE(汇总!$B$2,9,1)+12,"")</f>
        <v>46643</v>
      </c>
      <c r="O4" s="13" t="n">
        <f aca="false">IF(MONTH(DATE(汇总!$B$2,9,1)+13)=9,DATE(汇总!$B$2,9,1)+13,"")</f>
        <v>46644</v>
      </c>
      <c r="P4" s="13" t="n">
        <f aca="false">IF(MONTH(DATE(汇总!$B$2,9,1)+14)=9,DATE(汇总!$B$2,9,1)+14,"")</f>
        <v>46645</v>
      </c>
      <c r="Q4" s="13" t="n">
        <f aca="false">IF(MONTH(DATE(汇总!$B$2,9,1)+15)=9,DATE(汇总!$B$2,9,1)+15,"")</f>
        <v>46646</v>
      </c>
      <c r="R4" s="13" t="n">
        <f aca="false">IF(MONTH(DATE(汇总!$B$2,9,1)+16)=9,DATE(汇总!$B$2,9,1)+16,"")</f>
        <v>46647</v>
      </c>
      <c r="S4" s="13" t="n">
        <f aca="false">IF(MONTH(DATE(汇总!$B$2,9,1)+17)=9,DATE(汇总!$B$2,9,1)+17,"")</f>
        <v>46648</v>
      </c>
      <c r="T4" s="13" t="n">
        <f aca="false">IF(MONTH(DATE(汇总!$B$2,9,1)+18)=9,DATE(汇总!$B$2,9,1)+18,"")</f>
        <v>46649</v>
      </c>
      <c r="U4" s="13" t="n">
        <f aca="false">IF(MONTH(DATE(汇总!$B$2,9,1)+19)=9,DATE(汇总!$B$2,9,1)+19,"")</f>
        <v>46650</v>
      </c>
      <c r="V4" s="13" t="n">
        <f aca="false">IF(MONTH(DATE(汇总!$B$2,9,1)+20)=9,DATE(汇总!$B$2,9,1)+20,"")</f>
        <v>46651</v>
      </c>
      <c r="W4" s="13" t="n">
        <f aca="false">IF(MONTH(DATE(汇总!$B$2,9,1)+21)=9,DATE(汇总!$B$2,9,1)+21,"")</f>
        <v>46652</v>
      </c>
      <c r="X4" s="13" t="n">
        <f aca="false">IF(MONTH(DATE(汇总!$B$2,9,1)+22)=9,DATE(汇总!$B$2,9,1)+22,"")</f>
        <v>46653</v>
      </c>
      <c r="Y4" s="13" t="n">
        <f aca="false">IF(MONTH(DATE(汇总!$B$2,9,1)+23)=9,DATE(汇总!$B$2,9,1)+23,"")</f>
        <v>46654</v>
      </c>
      <c r="Z4" s="13" t="n">
        <f aca="false">IF(MONTH(DATE(汇总!$B$2,9,1)+24)=9,DATE(汇总!$B$2,9,1)+24,"")</f>
        <v>46655</v>
      </c>
      <c r="AA4" s="13" t="n">
        <f aca="false">IF(MONTH(DATE(汇总!$B$2,9,1)+25)=9,DATE(汇总!$B$2,9,1)+25,"")</f>
        <v>46656</v>
      </c>
      <c r="AB4" s="13" t="n">
        <f aca="false">IF(MONTH(DATE(汇总!$B$2,9,1)+26)=9,DATE(汇总!$B$2,9,1)+26,"")</f>
        <v>46657</v>
      </c>
      <c r="AC4" s="13" t="n">
        <f aca="false">IF(MONTH(DATE(汇总!$B$2,9,1)+27)=9,DATE(汇总!$B$2,9,1)+27,"")</f>
        <v>46658</v>
      </c>
      <c r="AD4" s="13" t="n">
        <f aca="false">IF(MONTH(DATE(汇总!$B$2,9,1)+28)=9,DATE(汇总!$B$2,9,1)+28,"")</f>
        <v>46659</v>
      </c>
      <c r="AE4" s="13" t="n">
        <f aca="false">IF(MONTH(DATE(汇总!$B$2,9,1)+29)=9,DATE(汇总!$B$2,9,1)+29,"")</f>
        <v>46660</v>
      </c>
      <c r="AF4" s="13" t="str">
        <f aca="false">IF(MONTH(DATE(汇总!$B$2,9,1)+30)=9,DATE(汇总!$B$2,9,1)+30,"")</f>
        <v/>
      </c>
    </row>
    <row r="5" customFormat="false" ht="15" hidden="false" customHeight="false" outlineLevel="0" collapsed="false">
      <c r="A5" s="6" t="str">
        <f aca="false">IF(汇总!$A6="","",汇总!$A6)</f>
        <v>王芳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IF(汇总!$A7="","",汇总!$A7)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IF(汇总!$A8="","",汇总!$A8)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IF(汇总!$A9="","",汇总!$A9)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IF(汇总!$A10="","",汇总!$A10)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IF(汇总!$A11="","",汇总!$A11)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IF(汇总!$A12="","",汇总!$A12)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IF(汇总!$A13="","",汇总!$A13)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IF(汇总!$A14="","",汇总!$A14)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IF(汇总!$A15="","",汇总!$A15)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IF(汇总!$A16="","",汇总!$A16)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IF(汇总!$A17="","",汇总!$A17)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IF(汇总!$A18="","",汇总!$A18)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IF(汇总!$A19="","",汇总!$A19)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IF(汇总!$A20="","",汇总!$A20)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"年"</formula>
    </cfRule>
    <cfRule type="cellIs" priority="4" operator="equal" aboveAverage="0" equalAverage="0" bottom="0" percent="0" rank="0" text="" dxfId="2">
      <formula>"病"</formula>
    </cfRule>
    <cfRule type="cellIs" priority="5" operator="equal" aboveAverage="0" equalAverage="0" bottom="0" percent="0" rank="0" text="" dxfId="3">
      <formula>"事"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9.4" hidden="false" customHeight="false" outlineLevel="0" collapsed="false">
      <c r="A1" s="10" t="str">
        <f aca="false">"十月 "&amp;汇总!$B$2</f>
        <v>十月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46661</v>
      </c>
      <c r="C3" s="12" t="n">
        <f aca="false">IF(C4="","",C4)</f>
        <v>46662</v>
      </c>
      <c r="D3" s="12" t="n">
        <f aca="false">IF(D4="","",D4)</f>
        <v>46663</v>
      </c>
      <c r="E3" s="12" t="n">
        <f aca="false">IF(E4="","",E4)</f>
        <v>46664</v>
      </c>
      <c r="F3" s="12" t="n">
        <f aca="false">IF(F4="","",F4)</f>
        <v>46665</v>
      </c>
      <c r="G3" s="12" t="n">
        <f aca="false">IF(G4="","",G4)</f>
        <v>46666</v>
      </c>
      <c r="H3" s="12" t="n">
        <f aca="false">IF(H4="","",H4)</f>
        <v>46667</v>
      </c>
      <c r="I3" s="12" t="n">
        <f aca="false">IF(I4="","",I4)</f>
        <v>46668</v>
      </c>
      <c r="J3" s="12" t="n">
        <f aca="false">IF(J4="","",J4)</f>
        <v>46669</v>
      </c>
      <c r="K3" s="12" t="n">
        <f aca="false">IF(K4="","",K4)</f>
        <v>46670</v>
      </c>
      <c r="L3" s="12" t="n">
        <f aca="false">IF(L4="","",L4)</f>
        <v>46671</v>
      </c>
      <c r="M3" s="12" t="n">
        <f aca="false">IF(M4="","",M4)</f>
        <v>46672</v>
      </c>
      <c r="N3" s="12" t="n">
        <f aca="false">IF(N4="","",N4)</f>
        <v>46673</v>
      </c>
      <c r="O3" s="12" t="n">
        <f aca="false">IF(O4="","",O4)</f>
        <v>46674</v>
      </c>
      <c r="P3" s="12" t="n">
        <f aca="false">IF(P4="","",P4)</f>
        <v>46675</v>
      </c>
      <c r="Q3" s="12" t="n">
        <f aca="false">IF(Q4="","",Q4)</f>
        <v>46676</v>
      </c>
      <c r="R3" s="12" t="n">
        <f aca="false">IF(R4="","",R4)</f>
        <v>46677</v>
      </c>
      <c r="S3" s="12" t="n">
        <f aca="false">IF(S4="","",S4)</f>
        <v>46678</v>
      </c>
      <c r="T3" s="12" t="n">
        <f aca="false">IF(T4="","",T4)</f>
        <v>46679</v>
      </c>
      <c r="U3" s="12" t="n">
        <f aca="false">IF(U4="","",U4)</f>
        <v>46680</v>
      </c>
      <c r="V3" s="12" t="n">
        <f aca="false">IF(V4="","",V4)</f>
        <v>46681</v>
      </c>
      <c r="W3" s="12" t="n">
        <f aca="false">IF(W4="","",W4)</f>
        <v>46682</v>
      </c>
      <c r="X3" s="12" t="n">
        <f aca="false">IF(X4="","",X4)</f>
        <v>46683</v>
      </c>
      <c r="Y3" s="12" t="n">
        <f aca="false">IF(Y4="","",Y4)</f>
        <v>46684</v>
      </c>
      <c r="Z3" s="12" t="n">
        <f aca="false">IF(Z4="","",Z4)</f>
        <v>46685</v>
      </c>
      <c r="AA3" s="12" t="n">
        <f aca="false">IF(AA4="","",AA4)</f>
        <v>46686</v>
      </c>
      <c r="AB3" s="12" t="n">
        <f aca="false">IF(AB4="","",AB4)</f>
        <v>46687</v>
      </c>
      <c r="AC3" s="12" t="n">
        <f aca="false">IF(AC4="","",AC4)</f>
        <v>46688</v>
      </c>
      <c r="AD3" s="12" t="n">
        <f aca="false">IF(AD4="","",AD4)</f>
        <v>46689</v>
      </c>
      <c r="AE3" s="12" t="n">
        <f aca="false">IF(AE4="","",AE4)</f>
        <v>46690</v>
      </c>
      <c r="AF3" s="12" t="n">
        <f aca="false">IF(AF4="","",AF4)</f>
        <v>46691</v>
      </c>
    </row>
    <row r="4" customFormat="false" ht="15" hidden="false" customHeight="false" outlineLevel="0" collapsed="false">
      <c r="A4" s="11"/>
      <c r="B4" s="13" t="n">
        <f aca="false">IF(MONTH(DATE(汇总!$B$2,10,1)+0)=10,DATE(汇总!$B$2,10,1)+0,"")</f>
        <v>46661</v>
      </c>
      <c r="C4" s="13" t="n">
        <f aca="false">IF(MONTH(DATE(汇总!$B$2,10,1)+1)=10,DATE(汇总!$B$2,10,1)+1,"")</f>
        <v>46662</v>
      </c>
      <c r="D4" s="13" t="n">
        <f aca="false">IF(MONTH(DATE(汇总!$B$2,10,1)+2)=10,DATE(汇总!$B$2,10,1)+2,"")</f>
        <v>46663</v>
      </c>
      <c r="E4" s="13" t="n">
        <f aca="false">IF(MONTH(DATE(汇总!$B$2,10,1)+3)=10,DATE(汇总!$B$2,10,1)+3,"")</f>
        <v>46664</v>
      </c>
      <c r="F4" s="13" t="n">
        <f aca="false">IF(MONTH(DATE(汇总!$B$2,10,1)+4)=10,DATE(汇总!$B$2,10,1)+4,"")</f>
        <v>46665</v>
      </c>
      <c r="G4" s="13" t="n">
        <f aca="false">IF(MONTH(DATE(汇总!$B$2,10,1)+5)=10,DATE(汇总!$B$2,10,1)+5,"")</f>
        <v>46666</v>
      </c>
      <c r="H4" s="13" t="n">
        <f aca="false">IF(MONTH(DATE(汇总!$B$2,10,1)+6)=10,DATE(汇总!$B$2,10,1)+6,"")</f>
        <v>46667</v>
      </c>
      <c r="I4" s="13" t="n">
        <f aca="false">IF(MONTH(DATE(汇总!$B$2,10,1)+7)=10,DATE(汇总!$B$2,10,1)+7,"")</f>
        <v>46668</v>
      </c>
      <c r="J4" s="13" t="n">
        <f aca="false">IF(MONTH(DATE(汇总!$B$2,10,1)+8)=10,DATE(汇总!$B$2,10,1)+8,"")</f>
        <v>46669</v>
      </c>
      <c r="K4" s="13" t="n">
        <f aca="false">IF(MONTH(DATE(汇总!$B$2,10,1)+9)=10,DATE(汇总!$B$2,10,1)+9,"")</f>
        <v>46670</v>
      </c>
      <c r="L4" s="13" t="n">
        <f aca="false">IF(MONTH(DATE(汇总!$B$2,10,1)+10)=10,DATE(汇总!$B$2,10,1)+10,"")</f>
        <v>46671</v>
      </c>
      <c r="M4" s="13" t="n">
        <f aca="false">IF(MONTH(DATE(汇总!$B$2,10,1)+11)=10,DATE(汇总!$B$2,10,1)+11,"")</f>
        <v>46672</v>
      </c>
      <c r="N4" s="13" t="n">
        <f aca="false">IF(MONTH(DATE(汇总!$B$2,10,1)+12)=10,DATE(汇总!$B$2,10,1)+12,"")</f>
        <v>46673</v>
      </c>
      <c r="O4" s="13" t="n">
        <f aca="false">IF(MONTH(DATE(汇总!$B$2,10,1)+13)=10,DATE(汇总!$B$2,10,1)+13,"")</f>
        <v>46674</v>
      </c>
      <c r="P4" s="13" t="n">
        <f aca="false">IF(MONTH(DATE(汇总!$B$2,10,1)+14)=10,DATE(汇总!$B$2,10,1)+14,"")</f>
        <v>46675</v>
      </c>
      <c r="Q4" s="13" t="n">
        <f aca="false">IF(MONTH(DATE(汇总!$B$2,10,1)+15)=10,DATE(汇总!$B$2,10,1)+15,"")</f>
        <v>46676</v>
      </c>
      <c r="R4" s="13" t="n">
        <f aca="false">IF(MONTH(DATE(汇总!$B$2,10,1)+16)=10,DATE(汇总!$B$2,10,1)+16,"")</f>
        <v>46677</v>
      </c>
      <c r="S4" s="13" t="n">
        <f aca="false">IF(MONTH(DATE(汇总!$B$2,10,1)+17)=10,DATE(汇总!$B$2,10,1)+17,"")</f>
        <v>46678</v>
      </c>
      <c r="T4" s="13" t="n">
        <f aca="false">IF(MONTH(DATE(汇总!$B$2,10,1)+18)=10,DATE(汇总!$B$2,10,1)+18,"")</f>
        <v>46679</v>
      </c>
      <c r="U4" s="13" t="n">
        <f aca="false">IF(MONTH(DATE(汇总!$B$2,10,1)+19)=10,DATE(汇总!$B$2,10,1)+19,"")</f>
        <v>46680</v>
      </c>
      <c r="V4" s="13" t="n">
        <f aca="false">IF(MONTH(DATE(汇总!$B$2,10,1)+20)=10,DATE(汇总!$B$2,10,1)+20,"")</f>
        <v>46681</v>
      </c>
      <c r="W4" s="13" t="n">
        <f aca="false">IF(MONTH(DATE(汇总!$B$2,10,1)+21)=10,DATE(汇总!$B$2,10,1)+21,"")</f>
        <v>46682</v>
      </c>
      <c r="X4" s="13" t="n">
        <f aca="false">IF(MONTH(DATE(汇总!$B$2,10,1)+22)=10,DATE(汇总!$B$2,10,1)+22,"")</f>
        <v>46683</v>
      </c>
      <c r="Y4" s="13" t="n">
        <f aca="false">IF(MONTH(DATE(汇总!$B$2,10,1)+23)=10,DATE(汇总!$B$2,10,1)+23,"")</f>
        <v>46684</v>
      </c>
      <c r="Z4" s="13" t="n">
        <f aca="false">IF(MONTH(DATE(汇总!$B$2,10,1)+24)=10,DATE(汇总!$B$2,10,1)+24,"")</f>
        <v>46685</v>
      </c>
      <c r="AA4" s="13" t="n">
        <f aca="false">IF(MONTH(DATE(汇总!$B$2,10,1)+25)=10,DATE(汇总!$B$2,10,1)+25,"")</f>
        <v>46686</v>
      </c>
      <c r="AB4" s="13" t="n">
        <f aca="false">IF(MONTH(DATE(汇总!$B$2,10,1)+26)=10,DATE(汇总!$B$2,10,1)+26,"")</f>
        <v>46687</v>
      </c>
      <c r="AC4" s="13" t="n">
        <f aca="false">IF(MONTH(DATE(汇总!$B$2,10,1)+27)=10,DATE(汇总!$B$2,10,1)+27,"")</f>
        <v>46688</v>
      </c>
      <c r="AD4" s="13" t="n">
        <f aca="false">IF(MONTH(DATE(汇总!$B$2,10,1)+28)=10,DATE(汇总!$B$2,10,1)+28,"")</f>
        <v>46689</v>
      </c>
      <c r="AE4" s="13" t="n">
        <f aca="false">IF(MONTH(DATE(汇总!$B$2,10,1)+29)=10,DATE(汇总!$B$2,10,1)+29,"")</f>
        <v>46690</v>
      </c>
      <c r="AF4" s="13" t="n">
        <f aca="false">IF(MONTH(DATE(汇总!$B$2,10,1)+30)=10,DATE(汇总!$B$2,10,1)+30,"")</f>
        <v>46691</v>
      </c>
    </row>
    <row r="5" customFormat="false" ht="15" hidden="false" customHeight="false" outlineLevel="0" collapsed="false">
      <c r="A5" s="6" t="str">
        <f aca="false">IF(汇总!$A6="","",汇总!$A6)</f>
        <v>王芳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IF(汇总!$A7="","",汇总!$A7)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IF(汇总!$A8="","",汇总!$A8)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IF(汇总!$A9="","",汇总!$A9)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IF(汇总!$A10="","",汇总!$A10)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IF(汇总!$A11="","",汇总!$A11)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IF(汇总!$A12="","",汇总!$A12)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IF(汇总!$A13="","",汇总!$A13)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IF(汇总!$A14="","",汇总!$A14)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IF(汇总!$A15="","",汇总!$A15)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IF(汇总!$A16="","",汇总!$A16)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IF(汇总!$A17="","",汇总!$A17)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IF(汇总!$A18="","",汇总!$A18)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IF(汇总!$A19="","",汇总!$A19)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IF(汇总!$A20="","",汇总!$A20)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"年"</formula>
    </cfRule>
    <cfRule type="cellIs" priority="4" operator="equal" aboveAverage="0" equalAverage="0" bottom="0" percent="0" rank="0" text="" dxfId="2">
      <formula>"病"</formula>
    </cfRule>
    <cfRule type="cellIs" priority="5" operator="equal" aboveAverage="0" equalAverage="0" bottom="0" percent="0" rank="0" text="" dxfId="3">
      <formula>"事"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9.4" hidden="false" customHeight="false" outlineLevel="0" collapsed="false">
      <c r="A1" s="10" t="str">
        <f aca="false">"十一月 "&amp;汇总!$B$2</f>
        <v>十一月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46692</v>
      </c>
      <c r="C3" s="12" t="n">
        <f aca="false">IF(C4="","",C4)</f>
        <v>46693</v>
      </c>
      <c r="D3" s="12" t="n">
        <f aca="false">IF(D4="","",D4)</f>
        <v>46694</v>
      </c>
      <c r="E3" s="12" t="n">
        <f aca="false">IF(E4="","",E4)</f>
        <v>46695</v>
      </c>
      <c r="F3" s="12" t="n">
        <f aca="false">IF(F4="","",F4)</f>
        <v>46696</v>
      </c>
      <c r="G3" s="12" t="n">
        <f aca="false">IF(G4="","",G4)</f>
        <v>46697</v>
      </c>
      <c r="H3" s="12" t="n">
        <f aca="false">IF(H4="","",H4)</f>
        <v>46698</v>
      </c>
      <c r="I3" s="12" t="n">
        <f aca="false">IF(I4="","",I4)</f>
        <v>46699</v>
      </c>
      <c r="J3" s="12" t="n">
        <f aca="false">IF(J4="","",J4)</f>
        <v>46700</v>
      </c>
      <c r="K3" s="12" t="n">
        <f aca="false">IF(K4="","",K4)</f>
        <v>46701</v>
      </c>
      <c r="L3" s="12" t="n">
        <f aca="false">IF(L4="","",L4)</f>
        <v>46702</v>
      </c>
      <c r="M3" s="12" t="n">
        <f aca="false">IF(M4="","",M4)</f>
        <v>46703</v>
      </c>
      <c r="N3" s="12" t="n">
        <f aca="false">IF(N4="","",N4)</f>
        <v>46704</v>
      </c>
      <c r="O3" s="12" t="n">
        <f aca="false">IF(O4="","",O4)</f>
        <v>46705</v>
      </c>
      <c r="P3" s="12" t="n">
        <f aca="false">IF(P4="","",P4)</f>
        <v>46706</v>
      </c>
      <c r="Q3" s="12" t="n">
        <f aca="false">IF(Q4="","",Q4)</f>
        <v>46707</v>
      </c>
      <c r="R3" s="12" t="n">
        <f aca="false">IF(R4="","",R4)</f>
        <v>46708</v>
      </c>
      <c r="S3" s="12" t="n">
        <f aca="false">IF(S4="","",S4)</f>
        <v>46709</v>
      </c>
      <c r="T3" s="12" t="n">
        <f aca="false">IF(T4="","",T4)</f>
        <v>46710</v>
      </c>
      <c r="U3" s="12" t="n">
        <f aca="false">IF(U4="","",U4)</f>
        <v>46711</v>
      </c>
      <c r="V3" s="12" t="n">
        <f aca="false">IF(V4="","",V4)</f>
        <v>46712</v>
      </c>
      <c r="W3" s="12" t="n">
        <f aca="false">IF(W4="","",W4)</f>
        <v>46713</v>
      </c>
      <c r="X3" s="12" t="n">
        <f aca="false">IF(X4="","",X4)</f>
        <v>46714</v>
      </c>
      <c r="Y3" s="12" t="n">
        <f aca="false">IF(Y4="","",Y4)</f>
        <v>46715</v>
      </c>
      <c r="Z3" s="12" t="n">
        <f aca="false">IF(Z4="","",Z4)</f>
        <v>46716</v>
      </c>
      <c r="AA3" s="12" t="n">
        <f aca="false">IF(AA4="","",AA4)</f>
        <v>46717</v>
      </c>
      <c r="AB3" s="12" t="n">
        <f aca="false">IF(AB4="","",AB4)</f>
        <v>46718</v>
      </c>
      <c r="AC3" s="12" t="n">
        <f aca="false">IF(AC4="","",AC4)</f>
        <v>46719</v>
      </c>
      <c r="AD3" s="12" t="n">
        <f aca="false">IF(AD4="","",AD4)</f>
        <v>46720</v>
      </c>
      <c r="AE3" s="12" t="n">
        <f aca="false">IF(AE4="","",AE4)</f>
        <v>46721</v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IF(MONTH(DATE(汇总!$B$2,11,1)+0)=11,DATE(汇总!$B$2,11,1)+0,"")</f>
        <v>46692</v>
      </c>
      <c r="C4" s="13" t="n">
        <f aca="false">IF(MONTH(DATE(汇总!$B$2,11,1)+1)=11,DATE(汇总!$B$2,11,1)+1,"")</f>
        <v>46693</v>
      </c>
      <c r="D4" s="13" t="n">
        <f aca="false">IF(MONTH(DATE(汇总!$B$2,11,1)+2)=11,DATE(汇总!$B$2,11,1)+2,"")</f>
        <v>46694</v>
      </c>
      <c r="E4" s="13" t="n">
        <f aca="false">IF(MONTH(DATE(汇总!$B$2,11,1)+3)=11,DATE(汇总!$B$2,11,1)+3,"")</f>
        <v>46695</v>
      </c>
      <c r="F4" s="13" t="n">
        <f aca="false">IF(MONTH(DATE(汇总!$B$2,11,1)+4)=11,DATE(汇总!$B$2,11,1)+4,"")</f>
        <v>46696</v>
      </c>
      <c r="G4" s="13" t="n">
        <f aca="false">IF(MONTH(DATE(汇总!$B$2,11,1)+5)=11,DATE(汇总!$B$2,11,1)+5,"")</f>
        <v>46697</v>
      </c>
      <c r="H4" s="13" t="n">
        <f aca="false">IF(MONTH(DATE(汇总!$B$2,11,1)+6)=11,DATE(汇总!$B$2,11,1)+6,"")</f>
        <v>46698</v>
      </c>
      <c r="I4" s="13" t="n">
        <f aca="false">IF(MONTH(DATE(汇总!$B$2,11,1)+7)=11,DATE(汇总!$B$2,11,1)+7,"")</f>
        <v>46699</v>
      </c>
      <c r="J4" s="13" t="n">
        <f aca="false">IF(MONTH(DATE(汇总!$B$2,11,1)+8)=11,DATE(汇总!$B$2,11,1)+8,"")</f>
        <v>46700</v>
      </c>
      <c r="K4" s="13" t="n">
        <f aca="false">IF(MONTH(DATE(汇总!$B$2,11,1)+9)=11,DATE(汇总!$B$2,11,1)+9,"")</f>
        <v>46701</v>
      </c>
      <c r="L4" s="13" t="n">
        <f aca="false">IF(MONTH(DATE(汇总!$B$2,11,1)+10)=11,DATE(汇总!$B$2,11,1)+10,"")</f>
        <v>46702</v>
      </c>
      <c r="M4" s="13" t="n">
        <f aca="false">IF(MONTH(DATE(汇总!$B$2,11,1)+11)=11,DATE(汇总!$B$2,11,1)+11,"")</f>
        <v>46703</v>
      </c>
      <c r="N4" s="13" t="n">
        <f aca="false">IF(MONTH(DATE(汇总!$B$2,11,1)+12)=11,DATE(汇总!$B$2,11,1)+12,"")</f>
        <v>46704</v>
      </c>
      <c r="O4" s="13" t="n">
        <f aca="false">IF(MONTH(DATE(汇总!$B$2,11,1)+13)=11,DATE(汇总!$B$2,11,1)+13,"")</f>
        <v>46705</v>
      </c>
      <c r="P4" s="13" t="n">
        <f aca="false">IF(MONTH(DATE(汇总!$B$2,11,1)+14)=11,DATE(汇总!$B$2,11,1)+14,"")</f>
        <v>46706</v>
      </c>
      <c r="Q4" s="13" t="n">
        <f aca="false">IF(MONTH(DATE(汇总!$B$2,11,1)+15)=11,DATE(汇总!$B$2,11,1)+15,"")</f>
        <v>46707</v>
      </c>
      <c r="R4" s="13" t="n">
        <f aca="false">IF(MONTH(DATE(汇总!$B$2,11,1)+16)=11,DATE(汇总!$B$2,11,1)+16,"")</f>
        <v>46708</v>
      </c>
      <c r="S4" s="13" t="n">
        <f aca="false">IF(MONTH(DATE(汇总!$B$2,11,1)+17)=11,DATE(汇总!$B$2,11,1)+17,"")</f>
        <v>46709</v>
      </c>
      <c r="T4" s="13" t="n">
        <f aca="false">IF(MONTH(DATE(汇总!$B$2,11,1)+18)=11,DATE(汇总!$B$2,11,1)+18,"")</f>
        <v>46710</v>
      </c>
      <c r="U4" s="13" t="n">
        <f aca="false">IF(MONTH(DATE(汇总!$B$2,11,1)+19)=11,DATE(汇总!$B$2,11,1)+19,"")</f>
        <v>46711</v>
      </c>
      <c r="V4" s="13" t="n">
        <f aca="false">IF(MONTH(DATE(汇总!$B$2,11,1)+20)=11,DATE(汇总!$B$2,11,1)+20,"")</f>
        <v>46712</v>
      </c>
      <c r="W4" s="13" t="n">
        <f aca="false">IF(MONTH(DATE(汇总!$B$2,11,1)+21)=11,DATE(汇总!$B$2,11,1)+21,"")</f>
        <v>46713</v>
      </c>
      <c r="X4" s="13" t="n">
        <f aca="false">IF(MONTH(DATE(汇总!$B$2,11,1)+22)=11,DATE(汇总!$B$2,11,1)+22,"")</f>
        <v>46714</v>
      </c>
      <c r="Y4" s="13" t="n">
        <f aca="false">IF(MONTH(DATE(汇总!$B$2,11,1)+23)=11,DATE(汇总!$B$2,11,1)+23,"")</f>
        <v>46715</v>
      </c>
      <c r="Z4" s="13" t="n">
        <f aca="false">IF(MONTH(DATE(汇总!$B$2,11,1)+24)=11,DATE(汇总!$B$2,11,1)+24,"")</f>
        <v>46716</v>
      </c>
      <c r="AA4" s="13" t="n">
        <f aca="false">IF(MONTH(DATE(汇总!$B$2,11,1)+25)=11,DATE(汇总!$B$2,11,1)+25,"")</f>
        <v>46717</v>
      </c>
      <c r="AB4" s="13" t="n">
        <f aca="false">IF(MONTH(DATE(汇总!$B$2,11,1)+26)=11,DATE(汇总!$B$2,11,1)+26,"")</f>
        <v>46718</v>
      </c>
      <c r="AC4" s="13" t="n">
        <f aca="false">IF(MONTH(DATE(汇总!$B$2,11,1)+27)=11,DATE(汇总!$B$2,11,1)+27,"")</f>
        <v>46719</v>
      </c>
      <c r="AD4" s="13" t="n">
        <f aca="false">IF(MONTH(DATE(汇总!$B$2,11,1)+28)=11,DATE(汇总!$B$2,11,1)+28,"")</f>
        <v>46720</v>
      </c>
      <c r="AE4" s="13" t="n">
        <f aca="false">IF(MONTH(DATE(汇总!$B$2,11,1)+29)=11,DATE(汇总!$B$2,11,1)+29,"")</f>
        <v>46721</v>
      </c>
      <c r="AF4" s="13" t="str">
        <f aca="false">IF(MONTH(DATE(汇总!$B$2,11,1)+30)=11,DATE(汇总!$B$2,11,1)+30,"")</f>
        <v/>
      </c>
    </row>
    <row r="5" customFormat="false" ht="15" hidden="false" customHeight="false" outlineLevel="0" collapsed="false">
      <c r="A5" s="6" t="str">
        <f aca="false">IF(汇总!$A6="","",汇总!$A6)</f>
        <v>王芳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IF(汇总!$A7="","",汇总!$A7)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IF(汇总!$A8="","",汇总!$A8)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IF(汇总!$A9="","",汇总!$A9)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IF(汇总!$A10="","",汇总!$A10)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IF(汇总!$A11="","",汇总!$A11)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IF(汇总!$A12="","",汇总!$A12)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IF(汇总!$A13="","",汇总!$A13)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IF(汇总!$A14="","",汇总!$A14)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IF(汇总!$A15="","",汇总!$A15)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IF(汇总!$A16="","",汇总!$A16)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IF(汇总!$A17="","",汇总!$A17)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IF(汇总!$A18="","",汇总!$A18)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IF(汇总!$A19="","",汇总!$A19)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IF(汇总!$A20="","",汇总!$A20)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"年"</formula>
    </cfRule>
    <cfRule type="cellIs" priority="4" operator="equal" aboveAverage="0" equalAverage="0" bottom="0" percent="0" rank="0" text="" dxfId="2">
      <formula>"病"</formula>
    </cfRule>
    <cfRule type="cellIs" priority="5" operator="equal" aboveAverage="0" equalAverage="0" bottom="0" percent="0" rank="0" text="" dxfId="3">
      <formula>"事"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9.4" hidden="false" customHeight="false" outlineLevel="0" collapsed="false">
      <c r="A1" s="10" t="str">
        <f aca="false">"十二月 "&amp;汇总!$B$2</f>
        <v>十二月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46722</v>
      </c>
      <c r="C3" s="12" t="n">
        <f aca="false">IF(C4="","",C4)</f>
        <v>46723</v>
      </c>
      <c r="D3" s="12" t="n">
        <f aca="false">IF(D4="","",D4)</f>
        <v>46724</v>
      </c>
      <c r="E3" s="12" t="n">
        <f aca="false">IF(E4="","",E4)</f>
        <v>46725</v>
      </c>
      <c r="F3" s="12" t="n">
        <f aca="false">IF(F4="","",F4)</f>
        <v>46726</v>
      </c>
      <c r="G3" s="12" t="n">
        <f aca="false">IF(G4="","",G4)</f>
        <v>46727</v>
      </c>
      <c r="H3" s="12" t="n">
        <f aca="false">IF(H4="","",H4)</f>
        <v>46728</v>
      </c>
      <c r="I3" s="12" t="n">
        <f aca="false">IF(I4="","",I4)</f>
        <v>46729</v>
      </c>
      <c r="J3" s="12" t="n">
        <f aca="false">IF(J4="","",J4)</f>
        <v>46730</v>
      </c>
      <c r="K3" s="12" t="n">
        <f aca="false">IF(K4="","",K4)</f>
        <v>46731</v>
      </c>
      <c r="L3" s="12" t="n">
        <f aca="false">IF(L4="","",L4)</f>
        <v>46732</v>
      </c>
      <c r="M3" s="12" t="n">
        <f aca="false">IF(M4="","",M4)</f>
        <v>46733</v>
      </c>
      <c r="N3" s="12" t="n">
        <f aca="false">IF(N4="","",N4)</f>
        <v>46734</v>
      </c>
      <c r="O3" s="12" t="n">
        <f aca="false">IF(O4="","",O4)</f>
        <v>46735</v>
      </c>
      <c r="P3" s="12" t="n">
        <f aca="false">IF(P4="","",P4)</f>
        <v>46736</v>
      </c>
      <c r="Q3" s="12" t="n">
        <f aca="false">IF(Q4="","",Q4)</f>
        <v>46737</v>
      </c>
      <c r="R3" s="12" t="n">
        <f aca="false">IF(R4="","",R4)</f>
        <v>46738</v>
      </c>
      <c r="S3" s="12" t="n">
        <f aca="false">IF(S4="","",S4)</f>
        <v>46739</v>
      </c>
      <c r="T3" s="12" t="n">
        <f aca="false">IF(T4="","",T4)</f>
        <v>46740</v>
      </c>
      <c r="U3" s="12" t="n">
        <f aca="false">IF(U4="","",U4)</f>
        <v>46741</v>
      </c>
      <c r="V3" s="12" t="n">
        <f aca="false">IF(V4="","",V4)</f>
        <v>46742</v>
      </c>
      <c r="W3" s="12" t="n">
        <f aca="false">IF(W4="","",W4)</f>
        <v>46743</v>
      </c>
      <c r="X3" s="12" t="n">
        <f aca="false">IF(X4="","",X4)</f>
        <v>46744</v>
      </c>
      <c r="Y3" s="12" t="n">
        <f aca="false">IF(Y4="","",Y4)</f>
        <v>46745</v>
      </c>
      <c r="Z3" s="12" t="n">
        <f aca="false">IF(Z4="","",Z4)</f>
        <v>46746</v>
      </c>
      <c r="AA3" s="12" t="n">
        <f aca="false">IF(AA4="","",AA4)</f>
        <v>46747</v>
      </c>
      <c r="AB3" s="12" t="n">
        <f aca="false">IF(AB4="","",AB4)</f>
        <v>46748</v>
      </c>
      <c r="AC3" s="12" t="n">
        <f aca="false">IF(AC4="","",AC4)</f>
        <v>46749</v>
      </c>
      <c r="AD3" s="12" t="n">
        <f aca="false">IF(AD4="","",AD4)</f>
        <v>46750</v>
      </c>
      <c r="AE3" s="12" t="n">
        <f aca="false">IF(AE4="","",AE4)</f>
        <v>46751</v>
      </c>
      <c r="AF3" s="12" t="n">
        <f aca="false">IF(AF4="","",AF4)</f>
        <v>46752</v>
      </c>
    </row>
    <row r="4" customFormat="false" ht="15" hidden="false" customHeight="false" outlineLevel="0" collapsed="false">
      <c r="A4" s="11"/>
      <c r="B4" s="13" t="n">
        <f aca="false">IF(MONTH(DATE(汇总!$B$2,12,1)+0)=12,DATE(汇总!$B$2,12,1)+0,"")</f>
        <v>46722</v>
      </c>
      <c r="C4" s="13" t="n">
        <f aca="false">IF(MONTH(DATE(汇总!$B$2,12,1)+1)=12,DATE(汇总!$B$2,12,1)+1,"")</f>
        <v>46723</v>
      </c>
      <c r="D4" s="13" t="n">
        <f aca="false">IF(MONTH(DATE(汇总!$B$2,12,1)+2)=12,DATE(汇总!$B$2,12,1)+2,"")</f>
        <v>46724</v>
      </c>
      <c r="E4" s="13" t="n">
        <f aca="false">IF(MONTH(DATE(汇总!$B$2,12,1)+3)=12,DATE(汇总!$B$2,12,1)+3,"")</f>
        <v>46725</v>
      </c>
      <c r="F4" s="13" t="n">
        <f aca="false">IF(MONTH(DATE(汇总!$B$2,12,1)+4)=12,DATE(汇总!$B$2,12,1)+4,"")</f>
        <v>46726</v>
      </c>
      <c r="G4" s="13" t="n">
        <f aca="false">IF(MONTH(DATE(汇总!$B$2,12,1)+5)=12,DATE(汇总!$B$2,12,1)+5,"")</f>
        <v>46727</v>
      </c>
      <c r="H4" s="13" t="n">
        <f aca="false">IF(MONTH(DATE(汇总!$B$2,12,1)+6)=12,DATE(汇总!$B$2,12,1)+6,"")</f>
        <v>46728</v>
      </c>
      <c r="I4" s="13" t="n">
        <f aca="false">IF(MONTH(DATE(汇总!$B$2,12,1)+7)=12,DATE(汇总!$B$2,12,1)+7,"")</f>
        <v>46729</v>
      </c>
      <c r="J4" s="13" t="n">
        <f aca="false">IF(MONTH(DATE(汇总!$B$2,12,1)+8)=12,DATE(汇总!$B$2,12,1)+8,"")</f>
        <v>46730</v>
      </c>
      <c r="K4" s="13" t="n">
        <f aca="false">IF(MONTH(DATE(汇总!$B$2,12,1)+9)=12,DATE(汇总!$B$2,12,1)+9,"")</f>
        <v>46731</v>
      </c>
      <c r="L4" s="13" t="n">
        <f aca="false">IF(MONTH(DATE(汇总!$B$2,12,1)+10)=12,DATE(汇总!$B$2,12,1)+10,"")</f>
        <v>46732</v>
      </c>
      <c r="M4" s="13" t="n">
        <f aca="false">IF(MONTH(DATE(汇总!$B$2,12,1)+11)=12,DATE(汇总!$B$2,12,1)+11,"")</f>
        <v>46733</v>
      </c>
      <c r="N4" s="13" t="n">
        <f aca="false">IF(MONTH(DATE(汇总!$B$2,12,1)+12)=12,DATE(汇总!$B$2,12,1)+12,"")</f>
        <v>46734</v>
      </c>
      <c r="O4" s="13" t="n">
        <f aca="false">IF(MONTH(DATE(汇总!$B$2,12,1)+13)=12,DATE(汇总!$B$2,12,1)+13,"")</f>
        <v>46735</v>
      </c>
      <c r="P4" s="13" t="n">
        <f aca="false">IF(MONTH(DATE(汇总!$B$2,12,1)+14)=12,DATE(汇总!$B$2,12,1)+14,"")</f>
        <v>46736</v>
      </c>
      <c r="Q4" s="13" t="n">
        <f aca="false">IF(MONTH(DATE(汇总!$B$2,12,1)+15)=12,DATE(汇总!$B$2,12,1)+15,"")</f>
        <v>46737</v>
      </c>
      <c r="R4" s="13" t="n">
        <f aca="false">IF(MONTH(DATE(汇总!$B$2,12,1)+16)=12,DATE(汇总!$B$2,12,1)+16,"")</f>
        <v>46738</v>
      </c>
      <c r="S4" s="13" t="n">
        <f aca="false">IF(MONTH(DATE(汇总!$B$2,12,1)+17)=12,DATE(汇总!$B$2,12,1)+17,"")</f>
        <v>46739</v>
      </c>
      <c r="T4" s="13" t="n">
        <f aca="false">IF(MONTH(DATE(汇总!$B$2,12,1)+18)=12,DATE(汇总!$B$2,12,1)+18,"")</f>
        <v>46740</v>
      </c>
      <c r="U4" s="13" t="n">
        <f aca="false">IF(MONTH(DATE(汇总!$B$2,12,1)+19)=12,DATE(汇总!$B$2,12,1)+19,"")</f>
        <v>46741</v>
      </c>
      <c r="V4" s="13" t="n">
        <f aca="false">IF(MONTH(DATE(汇总!$B$2,12,1)+20)=12,DATE(汇总!$B$2,12,1)+20,"")</f>
        <v>46742</v>
      </c>
      <c r="W4" s="13" t="n">
        <f aca="false">IF(MONTH(DATE(汇总!$B$2,12,1)+21)=12,DATE(汇总!$B$2,12,1)+21,"")</f>
        <v>46743</v>
      </c>
      <c r="X4" s="13" t="n">
        <f aca="false">IF(MONTH(DATE(汇总!$B$2,12,1)+22)=12,DATE(汇总!$B$2,12,1)+22,"")</f>
        <v>46744</v>
      </c>
      <c r="Y4" s="13" t="n">
        <f aca="false">IF(MONTH(DATE(汇总!$B$2,12,1)+23)=12,DATE(汇总!$B$2,12,1)+23,"")</f>
        <v>46745</v>
      </c>
      <c r="Z4" s="13" t="n">
        <f aca="false">IF(MONTH(DATE(汇总!$B$2,12,1)+24)=12,DATE(汇总!$B$2,12,1)+24,"")</f>
        <v>46746</v>
      </c>
      <c r="AA4" s="13" t="n">
        <f aca="false">IF(MONTH(DATE(汇总!$B$2,12,1)+25)=12,DATE(汇总!$B$2,12,1)+25,"")</f>
        <v>46747</v>
      </c>
      <c r="AB4" s="13" t="n">
        <f aca="false">IF(MONTH(DATE(汇总!$B$2,12,1)+26)=12,DATE(汇总!$B$2,12,1)+26,"")</f>
        <v>46748</v>
      </c>
      <c r="AC4" s="13" t="n">
        <f aca="false">IF(MONTH(DATE(汇总!$B$2,12,1)+27)=12,DATE(汇总!$B$2,12,1)+27,"")</f>
        <v>46749</v>
      </c>
      <c r="AD4" s="13" t="n">
        <f aca="false">IF(MONTH(DATE(汇总!$B$2,12,1)+28)=12,DATE(汇总!$B$2,12,1)+28,"")</f>
        <v>46750</v>
      </c>
      <c r="AE4" s="13" t="n">
        <f aca="false">IF(MONTH(DATE(汇总!$B$2,12,1)+29)=12,DATE(汇总!$B$2,12,1)+29,"")</f>
        <v>46751</v>
      </c>
      <c r="AF4" s="13" t="n">
        <f aca="false">IF(MONTH(DATE(汇总!$B$2,12,1)+30)=12,DATE(汇总!$B$2,12,1)+30,"")</f>
        <v>46752</v>
      </c>
    </row>
    <row r="5" customFormat="false" ht="15" hidden="false" customHeight="false" outlineLevel="0" collapsed="false">
      <c r="A5" s="6" t="str">
        <f aca="false">IF(汇总!$A6="","",汇总!$A6)</f>
        <v>王芳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IF(汇总!$A7="","",汇总!$A7)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IF(汇总!$A8="","",汇总!$A8)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IF(汇总!$A9="","",汇总!$A9)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IF(汇总!$A10="","",汇总!$A10)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IF(汇总!$A11="","",汇总!$A11)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IF(汇总!$A12="","",汇总!$A12)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IF(汇总!$A13="","",汇总!$A13)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IF(汇总!$A14="","",汇总!$A14)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IF(汇总!$A15="","",汇总!$A15)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IF(汇总!$A16="","",汇总!$A16)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IF(汇总!$A17="","",汇总!$A17)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IF(汇总!$A18="","",汇总!$A18)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IF(汇总!$A19="","",汇总!$A19)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IF(汇总!$A20="","",汇总!$A20)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"年"</formula>
    </cfRule>
    <cfRule type="cellIs" priority="4" operator="equal" aboveAverage="0" equalAverage="0" bottom="0" percent="0" rank="0" text="" dxfId="2">
      <formula>"病"</formula>
    </cfRule>
    <cfRule type="cellIs" priority="5" operator="equal" aboveAverage="0" equalAverage="0" bottom="0" percent="0" rank="0" text="" dxfId="3">
      <formula>"事"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2026-11-06T12:01:27Z</dcterms:created>
  <dc:creator>Kamzan</dc:creator>
  <dc:description/>
  <dc:language>it-IT</dc:language>
  <cp:lastModifiedBy/>
  <dcterms:modified xsi:type="dcterms:W3CDTF">2026-11-06T12:01:28Z</dcterms:modified>
  <cp:revision>0</cp:revision>
  <dc:subject/>
  <dc:title>年度休假计划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